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30960" windowHeight="16920" firstSheet="1" activeTab="5"/>
  </bookViews>
  <sheets>
    <sheet name="Polazno poređenje kriterijuma" sheetId="1" r:id="rId1"/>
    <sheet name="Rangiranje podkriterijuma S" sheetId="2" r:id="rId2"/>
    <sheet name="Rangiranje podkriterijuma W" sheetId="7" r:id="rId3"/>
    <sheet name="Rangiranje podkriterijuma O" sheetId="8" r:id="rId4"/>
    <sheet name="Rangiranje podkriterijuma T" sheetId="9" r:id="rId5"/>
    <sheet name="weight podkriterijuma" sheetId="10" r:id="rId6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1" i="10" l="1"/>
  <c r="B2" i="10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1" i="10"/>
  <c r="A21" i="10"/>
  <c r="P7" i="9" l="1"/>
  <c r="P6" i="9"/>
  <c r="P5" i="9"/>
  <c r="P4" i="9"/>
  <c r="P3" i="9"/>
  <c r="P7" i="7"/>
  <c r="P6" i="7"/>
  <c r="P5" i="7"/>
  <c r="P4" i="7"/>
  <c r="P3" i="7"/>
  <c r="F8" i="7"/>
  <c r="C8" i="7"/>
  <c r="F8" i="9"/>
  <c r="D8" i="9"/>
  <c r="K4" i="9" s="1"/>
  <c r="M7" i="9"/>
  <c r="E7" i="9"/>
  <c r="E8" i="9" s="1"/>
  <c r="D7" i="9"/>
  <c r="C7" i="9"/>
  <c r="B7" i="9"/>
  <c r="M6" i="9"/>
  <c r="D6" i="9"/>
  <c r="C6" i="9"/>
  <c r="B6" i="9"/>
  <c r="M5" i="9"/>
  <c r="C5" i="9"/>
  <c r="C8" i="9" s="1"/>
  <c r="B5" i="9"/>
  <c r="M4" i="9"/>
  <c r="B4" i="9"/>
  <c r="M3" i="9"/>
  <c r="F8" i="8"/>
  <c r="M7" i="8" s="1"/>
  <c r="E8" i="8"/>
  <c r="L6" i="8" s="1"/>
  <c r="D8" i="8"/>
  <c r="K4" i="8" s="1"/>
  <c r="E7" i="8"/>
  <c r="D7" i="8"/>
  <c r="C7" i="8"/>
  <c r="B7" i="8"/>
  <c r="D6" i="8"/>
  <c r="C6" i="8"/>
  <c r="B6" i="8"/>
  <c r="C5" i="8"/>
  <c r="B5" i="8"/>
  <c r="M4" i="8"/>
  <c r="B4" i="8"/>
  <c r="E7" i="7"/>
  <c r="E8" i="7" s="1"/>
  <c r="D7" i="7"/>
  <c r="C7" i="7"/>
  <c r="B7" i="7"/>
  <c r="D6" i="7"/>
  <c r="C6" i="7"/>
  <c r="B6" i="7"/>
  <c r="C5" i="7"/>
  <c r="B5" i="7"/>
  <c r="B4" i="7"/>
  <c r="F8" i="2"/>
  <c r="M7" i="2" s="1"/>
  <c r="E7" i="2"/>
  <c r="E8" i="2" s="1"/>
  <c r="D7" i="2"/>
  <c r="D6" i="2"/>
  <c r="D8" i="2" s="1"/>
  <c r="K6" i="2" s="1"/>
  <c r="C7" i="2"/>
  <c r="C6" i="2"/>
  <c r="B7" i="2"/>
  <c r="B6" i="2"/>
  <c r="M3" i="8" l="1"/>
  <c r="M6" i="2"/>
  <c r="M4" i="2"/>
  <c r="L6" i="2"/>
  <c r="L4" i="2"/>
  <c r="L5" i="2"/>
  <c r="L3" i="2"/>
  <c r="L7" i="2"/>
  <c r="M3" i="2"/>
  <c r="M5" i="2"/>
  <c r="K7" i="2"/>
  <c r="L6" i="9"/>
  <c r="L5" i="9"/>
  <c r="L4" i="9"/>
  <c r="L3" i="9"/>
  <c r="L7" i="9"/>
  <c r="K7" i="9"/>
  <c r="K5" i="9"/>
  <c r="M5" i="8"/>
  <c r="M6" i="8"/>
  <c r="L4" i="8"/>
  <c r="L5" i="8"/>
  <c r="L3" i="8"/>
  <c r="C8" i="8"/>
  <c r="J6" i="8" s="1"/>
  <c r="K5" i="8"/>
  <c r="K7" i="8"/>
  <c r="L7" i="8"/>
  <c r="D8" i="7"/>
  <c r="K5" i="7" s="1"/>
  <c r="B8" i="7"/>
  <c r="I3" i="7" s="1"/>
  <c r="M5" i="7"/>
  <c r="M4" i="7"/>
  <c r="K7" i="7"/>
  <c r="J6" i="9"/>
  <c r="J4" i="9"/>
  <c r="J3" i="9"/>
  <c r="J7" i="9"/>
  <c r="K6" i="9"/>
  <c r="B8" i="9"/>
  <c r="I5" i="9" s="1"/>
  <c r="K3" i="9"/>
  <c r="J5" i="9"/>
  <c r="J7" i="8"/>
  <c r="K6" i="8"/>
  <c r="B8" i="8"/>
  <c r="I5" i="8" s="1"/>
  <c r="K3" i="8"/>
  <c r="J5" i="8"/>
  <c r="K4" i="7"/>
  <c r="K3" i="7"/>
  <c r="K6" i="7"/>
  <c r="L5" i="7"/>
  <c r="L4" i="7"/>
  <c r="L3" i="7"/>
  <c r="L6" i="7"/>
  <c r="L7" i="7"/>
  <c r="I7" i="7"/>
  <c r="M7" i="7"/>
  <c r="I6" i="7"/>
  <c r="M6" i="7"/>
  <c r="M3" i="7"/>
  <c r="I4" i="7"/>
  <c r="B17" i="1"/>
  <c r="B16" i="1"/>
  <c r="B15" i="1"/>
  <c r="B14" i="1"/>
  <c r="B13" i="1"/>
  <c r="A16" i="1"/>
  <c r="K3" i="1"/>
  <c r="E7" i="1"/>
  <c r="K6" i="1" s="1"/>
  <c r="D6" i="1"/>
  <c r="D7" i="1" s="1"/>
  <c r="J5" i="1" s="1"/>
  <c r="C6" i="1"/>
  <c r="B6" i="1"/>
  <c r="N5" i="9" l="1"/>
  <c r="J3" i="8"/>
  <c r="N5" i="8"/>
  <c r="P5" i="8" s="1"/>
  <c r="J4" i="8"/>
  <c r="I5" i="7"/>
  <c r="I7" i="9"/>
  <c r="N7" i="9" s="1"/>
  <c r="I3" i="9"/>
  <c r="N3" i="9" s="1"/>
  <c r="I6" i="9"/>
  <c r="N6" i="9" s="1"/>
  <c r="I4" i="9"/>
  <c r="N4" i="9" s="1"/>
  <c r="I7" i="8"/>
  <c r="N7" i="8" s="1"/>
  <c r="P7" i="8" s="1"/>
  <c r="I3" i="8"/>
  <c r="N3" i="8" s="1"/>
  <c r="P3" i="8" s="1"/>
  <c r="I6" i="8"/>
  <c r="N6" i="8" s="1"/>
  <c r="P6" i="8" s="1"/>
  <c r="I4" i="8"/>
  <c r="N4" i="8" s="1"/>
  <c r="P4" i="8" s="1"/>
  <c r="J5" i="7"/>
  <c r="J4" i="7"/>
  <c r="N4" i="7" s="1"/>
  <c r="J3" i="7"/>
  <c r="N3" i="7" s="1"/>
  <c r="J7" i="7"/>
  <c r="J6" i="7"/>
  <c r="K4" i="1"/>
  <c r="K5" i="1"/>
  <c r="J6" i="1"/>
  <c r="K4" i="2"/>
  <c r="C5" i="2"/>
  <c r="C8" i="2" s="1"/>
  <c r="B5" i="2"/>
  <c r="B8" i="2" s="1"/>
  <c r="B4" i="2"/>
  <c r="C5" i="1"/>
  <c r="C7" i="1" s="1"/>
  <c r="I6" i="1" s="1"/>
  <c r="B5" i="1"/>
  <c r="B4" i="1"/>
  <c r="I7" i="2" l="1"/>
  <c r="I6" i="2"/>
  <c r="J7" i="2"/>
  <c r="N7" i="2" s="1"/>
  <c r="P7" i="2" s="1"/>
  <c r="J6" i="2"/>
  <c r="N5" i="7"/>
  <c r="N7" i="7"/>
  <c r="N6" i="7"/>
  <c r="A14" i="9"/>
  <c r="B14" i="9"/>
  <c r="B18" i="9"/>
  <c r="A15" i="9"/>
  <c r="B15" i="9"/>
  <c r="B16" i="9"/>
  <c r="A17" i="9"/>
  <c r="A18" i="9"/>
  <c r="B17" i="9"/>
  <c r="A16" i="9"/>
  <c r="A14" i="8"/>
  <c r="B14" i="8"/>
  <c r="B18" i="8"/>
  <c r="A15" i="8"/>
  <c r="B15" i="8"/>
  <c r="B16" i="8"/>
  <c r="A16" i="8"/>
  <c r="A17" i="8"/>
  <c r="A18" i="8"/>
  <c r="B17" i="8"/>
  <c r="B7" i="1"/>
  <c r="I4" i="1"/>
  <c r="I3" i="1"/>
  <c r="I5" i="1"/>
  <c r="H5" i="1"/>
  <c r="L5" i="1" s="1"/>
  <c r="J3" i="1"/>
  <c r="J4" i="1"/>
  <c r="J4" i="2"/>
  <c r="K5" i="2"/>
  <c r="K3" i="2"/>
  <c r="I3" i="2"/>
  <c r="N6" i="2" l="1"/>
  <c r="P6" i="2" s="1"/>
  <c r="A16" i="7"/>
  <c r="B18" i="7"/>
  <c r="A14" i="7"/>
  <c r="B15" i="7"/>
  <c r="B16" i="7"/>
  <c r="B17" i="7"/>
  <c r="B14" i="7"/>
  <c r="A15" i="7"/>
  <c r="A17" i="7"/>
  <c r="A18" i="7"/>
  <c r="B19" i="9"/>
  <c r="B20" i="9" s="1"/>
  <c r="B22" i="9" s="1"/>
  <c r="B19" i="8"/>
  <c r="B20" i="8" s="1"/>
  <c r="B22" i="8" s="1"/>
  <c r="I4" i="2"/>
  <c r="N4" i="2" s="1"/>
  <c r="H3" i="1"/>
  <c r="L3" i="1" s="1"/>
  <c r="H6" i="1"/>
  <c r="L6" i="1" s="1"/>
  <c r="H4" i="1"/>
  <c r="L4" i="1" s="1"/>
  <c r="J5" i="2"/>
  <c r="J3" i="2"/>
  <c r="N3" i="2" s="1"/>
  <c r="I5" i="2"/>
  <c r="N5" i="2" l="1"/>
  <c r="B16" i="2" s="1"/>
  <c r="B15" i="2"/>
  <c r="B18" i="2"/>
  <c r="A15" i="2"/>
  <c r="A17" i="2"/>
  <c r="B14" i="2"/>
  <c r="A16" i="2"/>
  <c r="B19" i="7"/>
  <c r="B20" i="7" s="1"/>
  <c r="B22" i="7" s="1"/>
  <c r="A15" i="1"/>
  <c r="A13" i="1"/>
  <c r="A14" i="1"/>
  <c r="P5" i="2"/>
  <c r="P4" i="2"/>
  <c r="P3" i="2"/>
  <c r="A14" i="2" l="1"/>
  <c r="B17" i="2"/>
  <c r="B19" i="2" s="1"/>
  <c r="B20" i="2" s="1"/>
  <c r="B22" i="2" s="1"/>
  <c r="A18" i="2"/>
  <c r="B18" i="1"/>
  <c r="B20" i="1" s="1"/>
</calcChain>
</file>

<file path=xl/sharedStrings.xml><?xml version="1.0" encoding="utf-8"?>
<sst xmlns="http://schemas.openxmlformats.org/spreadsheetml/2006/main" count="185" uniqueCount="50">
  <si>
    <t>SUMA:</t>
  </si>
  <si>
    <t>Značaj kriterijuma</t>
  </si>
  <si>
    <t>CI =</t>
  </si>
  <si>
    <t>n=</t>
  </si>
  <si>
    <t>RI =</t>
  </si>
  <si>
    <t>CR =</t>
  </si>
  <si>
    <t>Column1</t>
  </si>
  <si>
    <t>POLAZNO RANGIRANJE KRITERIJUMA</t>
  </si>
  <si>
    <t>NORMALIZACIJA</t>
  </si>
  <si>
    <t>Column2</t>
  </si>
  <si>
    <t>ODREĐIVANJE KONZISTENTNOSTI</t>
  </si>
  <si>
    <r>
      <rPr>
        <b/>
        <sz val="11"/>
        <color theme="1"/>
        <rFont val="Symbol"/>
        <family val="1"/>
        <charset val="2"/>
      </rPr>
      <t xml:space="preserve"> l</t>
    </r>
    <r>
      <rPr>
        <b/>
        <sz val="11"/>
        <color theme="1"/>
        <rFont val="Calibri"/>
        <family val="2"/>
      </rPr>
      <t xml:space="preserve"> max =</t>
    </r>
  </si>
  <si>
    <t>Uneti iz tabele:</t>
  </si>
  <si>
    <t>n  - red matrice poređenja</t>
  </si>
  <si>
    <t>RI</t>
  </si>
  <si>
    <t>S</t>
  </si>
  <si>
    <t>W</t>
  </si>
  <si>
    <t>O</t>
  </si>
  <si>
    <t>T</t>
  </si>
  <si>
    <t>Snage - S</t>
  </si>
  <si>
    <t>RANGIRANJE PODKRITERIJUMA S</t>
  </si>
  <si>
    <t>S1</t>
  </si>
  <si>
    <t>S2</t>
  </si>
  <si>
    <t>S3</t>
  </si>
  <si>
    <t>S4</t>
  </si>
  <si>
    <t>S5</t>
  </si>
  <si>
    <t>podkriterijuma</t>
  </si>
  <si>
    <t>Ukupni značaj podkriterijuma</t>
  </si>
  <si>
    <t>Slabosti - W</t>
  </si>
  <si>
    <t>RANGIRANJE PODKRITERIJUMA W</t>
  </si>
  <si>
    <t>W1</t>
  </si>
  <si>
    <t>W2</t>
  </si>
  <si>
    <t>W3</t>
  </si>
  <si>
    <t>W4</t>
  </si>
  <si>
    <t>W5</t>
  </si>
  <si>
    <t>Lokalni značaj podkriterijuma</t>
  </si>
  <si>
    <t>RANGIRANJE PODKRITERIJUMA O</t>
  </si>
  <si>
    <t>Šanse - O</t>
  </si>
  <si>
    <t>O1</t>
  </si>
  <si>
    <t>O2</t>
  </si>
  <si>
    <t>O3</t>
  </si>
  <si>
    <t>O4</t>
  </si>
  <si>
    <t>O5</t>
  </si>
  <si>
    <t>RANGIRANJE PODKRITERIJUMA T</t>
  </si>
  <si>
    <t>Pretnje - T</t>
  </si>
  <si>
    <t>T1</t>
  </si>
  <si>
    <t>T2</t>
  </si>
  <si>
    <t>T3</t>
  </si>
  <si>
    <t>T4</t>
  </si>
  <si>
    <t>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</si>
</sst>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1"/>
      <charset val="2"/>
    </font>
    <font>
      <b/>
      <sz val="11"/>
      <color theme="1"/>
      <name val="Symbol"/>
      <family val="1"/>
      <charset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3" fillId="0" borderId="0" xfId="0" applyFont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73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E7" totalsRowShown="0" headerRowDxfId="72">
  <autoFilter ref="A2:E7"/>
  <tableColumns count="5">
    <tableColumn id="1" name="Column1" dataDxfId="71"/>
    <tableColumn id="2" name="S" dataDxfId="70"/>
    <tableColumn id="3" name="W" dataDxfId="69"/>
    <tableColumn id="4" name="O" dataDxfId="68"/>
    <tableColumn id="5" name="T" dataDxfId="67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id="10" name="Table15811" displayName="Table15811" ref="A2:F8" totalsRowShown="0" headerRowDxfId="29">
  <autoFilter ref="A2:F8"/>
  <tableColumns count="6">
    <tableColumn id="1" name="Šanse - O" dataDxfId="28"/>
    <tableColumn id="2" name="O1" dataDxfId="27"/>
    <tableColumn id="3" name="O2" dataDxfId="26"/>
    <tableColumn id="4" name="O3" dataDxfId="25"/>
    <tableColumn id="5" name="O4" dataDxfId="24"/>
    <tableColumn id="6" name="O5" dataDxfId="23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id="11" name="Table26912" displayName="Table26912" ref="H2:N7" totalsRowShown="0" headerRowDxfId="22">
  <autoFilter ref="H2:N7"/>
  <tableColumns count="7">
    <tableColumn id="1" name="Column1" dataDxfId="21"/>
    <tableColumn id="2" name="O1" dataDxfId="20"/>
    <tableColumn id="3" name="O2" dataDxfId="19"/>
    <tableColumn id="4" name="O3" dataDxfId="18"/>
    <tableColumn id="6" name="O4" dataDxfId="17"/>
    <tableColumn id="7" name="O5" dataDxfId="16"/>
    <tableColumn id="5" name="podkriterijuma" dataDxfId="15">
      <calculatedColumnFormula>SUM(I3:M3)/5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id="12" name="Table371013" displayName="Table371013" ref="A12:B22" totalsRowShown="0">
  <autoFilter ref="A12:B22"/>
  <tableColumns count="2">
    <tableColumn id="1" name="Column1"/>
    <tableColumn id="2" name="Column2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id="13" name="Table1581114" displayName="Table1581114" ref="A2:F8" totalsRowShown="0" headerRowDxfId="14">
  <autoFilter ref="A2:F8"/>
  <tableColumns count="6">
    <tableColumn id="1" name="Pretnje - T" dataDxfId="13"/>
    <tableColumn id="2" name="T1" dataDxfId="12"/>
    <tableColumn id="3" name="T2" dataDxfId="11"/>
    <tableColumn id="4" name="T3" dataDxfId="10"/>
    <tableColumn id="5" name="T4" dataDxfId="9"/>
    <tableColumn id="6" name="T5" dataDxfId="8"/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id="14" name="Table2691215" displayName="Table2691215" ref="H2:N7" totalsRowShown="0" headerRowDxfId="7">
  <autoFilter ref="H2:N7"/>
  <tableColumns count="7">
    <tableColumn id="1" name="Column1" dataDxfId="6"/>
    <tableColumn id="2" name="T1" dataDxfId="5"/>
    <tableColumn id="3" name="T2" dataDxfId="4"/>
    <tableColumn id="4" name="T3" dataDxfId="3"/>
    <tableColumn id="6" name="T4" dataDxfId="2"/>
    <tableColumn id="7" name="T5" dataDxfId="1"/>
    <tableColumn id="5" name="podkriterijuma" dataDxfId="0">
      <calculatedColumnFormula>SUM(I3:M3)/5</calculatedColumnFormula>
    </tableColumn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id="15" name="Table37101316" displayName="Table37101316" ref="A12:B22" totalsRowShown="0">
  <autoFilter ref="A12:B22"/>
  <tableColumns count="2">
    <tableColumn id="1" name="Column1"/>
    <tableColumn id="2" name="Column2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G2:L6" totalsRowShown="0" headerRowDxfId="66">
  <autoFilter ref="G2:L6"/>
  <tableColumns count="6">
    <tableColumn id="1" name="Column1" dataDxfId="65"/>
    <tableColumn id="2" name="S" dataDxfId="64"/>
    <tableColumn id="3" name="W" dataDxfId="63"/>
    <tableColumn id="4" name="O" dataDxfId="62"/>
    <tableColumn id="7" name="T" dataDxfId="61"/>
    <tableColumn id="5" name="Značaj kriterijuma" dataDxfId="60">
      <calculatedColumnFormula>SUM(H3:K3)/4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1:B20" totalsRowShown="0">
  <autoFilter ref="A11:B20"/>
  <tableColumns count="2">
    <tableColumn id="1" name="Column1"/>
    <tableColumn id="2" name="Column2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4" name="Table15" displayName="Table15" ref="A2:F8" totalsRowShown="0" headerRowDxfId="59">
  <autoFilter ref="A2:F8"/>
  <tableColumns count="6">
    <tableColumn id="1" name="Snage - S" dataDxfId="58"/>
    <tableColumn id="2" name="S1" dataDxfId="57"/>
    <tableColumn id="3" name="S2" dataDxfId="56"/>
    <tableColumn id="4" name="S3" dataDxfId="55"/>
    <tableColumn id="5" name="S4" dataDxfId="54"/>
    <tableColumn id="6" name="S5" dataDxfId="53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5" name="Table26" displayName="Table26" ref="H2:N7" totalsRowShown="0" headerRowDxfId="52">
  <autoFilter ref="H2:N7"/>
  <tableColumns count="7">
    <tableColumn id="1" name="Column1" dataDxfId="51"/>
    <tableColumn id="2" name="S1" dataDxfId="50"/>
    <tableColumn id="3" name="S2" dataDxfId="49"/>
    <tableColumn id="4" name="S3" dataDxfId="48"/>
    <tableColumn id="6" name="S4" dataDxfId="47"/>
    <tableColumn id="7" name="S5" dataDxfId="46"/>
    <tableColumn id="5" name="Lokalni značaj podkriterijuma" dataDxfId="45">
      <calculatedColumnFormula>SUM(I3:M3)/5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id="6" name="Table37" displayName="Table37" ref="A12:B22" totalsRowShown="0">
  <autoFilter ref="A12:B22"/>
  <tableColumns count="2">
    <tableColumn id="1" name="Column1"/>
    <tableColumn id="2" name="Column2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id="7" name="Table158" displayName="Table158" ref="A2:F8" totalsRowShown="0" headerRowDxfId="44">
  <autoFilter ref="A2:F8"/>
  <tableColumns count="6">
    <tableColumn id="1" name="Slabosti - W" dataDxfId="43"/>
    <tableColumn id="2" name="W1" dataDxfId="42"/>
    <tableColumn id="3" name="W2" dataDxfId="41"/>
    <tableColumn id="4" name="W3" dataDxfId="40"/>
    <tableColumn id="5" name="W4" dataDxfId="39"/>
    <tableColumn id="6" name="W5" dataDxfId="38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8" name="Table269" displayName="Table269" ref="H2:N7" totalsRowShown="0" headerRowDxfId="37">
  <autoFilter ref="H2:N7"/>
  <tableColumns count="7">
    <tableColumn id="1" name="Column1" dataDxfId="36"/>
    <tableColumn id="2" name="W1" dataDxfId="35"/>
    <tableColumn id="3" name="W2" dataDxfId="34"/>
    <tableColumn id="4" name="W3" dataDxfId="33"/>
    <tableColumn id="6" name="W4" dataDxfId="32"/>
    <tableColumn id="7" name="W5" dataDxfId="31"/>
    <tableColumn id="5" name="Lokalni značaj podkriterijuma" dataDxfId="30">
      <calculatedColumnFormula>SUM(I3:M3)/5</calculatedColumnFormula>
    </tableColumn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id="9" name="Table3710" displayName="Table3710" ref="A12:B22" totalsRowShown="0">
  <autoFilter ref="A12:B22"/>
  <tableColumns count="2">
    <tableColumn id="1" name="Column1"/>
    <tableColumn id="2" name="Column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1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G1" sqref="G1:L6"/>
    </sheetView>
  </sheetViews>
  <sheetFormatPr defaultRowHeight="15"/>
  <cols>
    <col min="1" max="1" width="12.140625" customWidth="1"/>
    <col min="2" max="2" width="18.28515625" customWidth="1"/>
    <col min="3" max="3" width="28.85546875" customWidth="1"/>
    <col min="4" max="4" width="22.7109375" customWidth="1"/>
    <col min="7" max="8" width="16.140625" customWidth="1"/>
    <col min="9" max="9" width="28.85546875" customWidth="1"/>
    <col min="10" max="11" width="21.140625" customWidth="1"/>
    <col min="12" max="12" width="19" customWidth="1"/>
  </cols>
  <sheetData>
    <row r="1" spans="1:12">
      <c r="A1" s="10" t="s">
        <v>7</v>
      </c>
      <c r="B1" s="10"/>
      <c r="C1" s="10"/>
      <c r="D1" s="10"/>
      <c r="G1" s="10" t="s">
        <v>8</v>
      </c>
      <c r="H1" s="10"/>
      <c r="I1" s="10"/>
      <c r="J1" s="10"/>
      <c r="K1" s="10"/>
      <c r="L1" s="10"/>
    </row>
    <row r="2" spans="1:12">
      <c r="A2" t="s">
        <v>6</v>
      </c>
      <c r="B2" s="1" t="s">
        <v>15</v>
      </c>
      <c r="C2" s="1" t="s">
        <v>16</v>
      </c>
      <c r="D2" s="1" t="s">
        <v>17</v>
      </c>
      <c r="E2" s="1" t="s">
        <v>18</v>
      </c>
      <c r="G2" t="s">
        <v>6</v>
      </c>
      <c r="H2" s="1" t="s">
        <v>15</v>
      </c>
      <c r="I2" s="1" t="s">
        <v>16</v>
      </c>
      <c r="J2" s="1" t="s">
        <v>17</v>
      </c>
      <c r="K2" s="1" t="s">
        <v>18</v>
      </c>
      <c r="L2" s="1" t="s">
        <v>1</v>
      </c>
    </row>
    <row r="3" spans="1:12">
      <c r="A3" s="1" t="s">
        <v>15</v>
      </c>
      <c r="B3" s="2">
        <v>1</v>
      </c>
      <c r="C3" s="2">
        <v>4</v>
      </c>
      <c r="D3" s="2">
        <v>0.5</v>
      </c>
      <c r="E3" s="2">
        <v>3</v>
      </c>
      <c r="G3" s="1" t="s">
        <v>15</v>
      </c>
      <c r="H3" s="2">
        <f>B3/B7</f>
        <v>0.27906976744186046</v>
      </c>
      <c r="I3" s="2">
        <f>C3/C7</f>
        <v>0.32</v>
      </c>
      <c r="J3" s="2">
        <f>D3/D7</f>
        <v>0.27131782945736438</v>
      </c>
      <c r="K3" s="2">
        <f>E3/E7</f>
        <v>0.27272727272727271</v>
      </c>
      <c r="L3" s="2">
        <f t="shared" ref="L3:L6" si="0">SUM(H3:K3)/4</f>
        <v>0.28577871740662442</v>
      </c>
    </row>
    <row r="4" spans="1:12">
      <c r="A4" s="1" t="s">
        <v>16</v>
      </c>
      <c r="B4" s="2">
        <f>1/C3</f>
        <v>0.25</v>
      </c>
      <c r="C4" s="2">
        <v>1</v>
      </c>
      <c r="D4" s="2">
        <v>0.14285714285714285</v>
      </c>
      <c r="E4" s="2">
        <v>2</v>
      </c>
      <c r="G4" s="1" t="s">
        <v>16</v>
      </c>
      <c r="H4" s="2">
        <f>B4/B7</f>
        <v>6.9767441860465115E-2</v>
      </c>
      <c r="I4" s="2">
        <f>C4/C7</f>
        <v>0.08</v>
      </c>
      <c r="J4" s="2">
        <f>D4/D7</f>
        <v>7.7519379844961239E-2</v>
      </c>
      <c r="K4" s="2">
        <f>E4/E7</f>
        <v>0.18181818181818182</v>
      </c>
      <c r="L4" s="2">
        <f t="shared" si="0"/>
        <v>0.10227625088090204</v>
      </c>
    </row>
    <row r="5" spans="1:12">
      <c r="A5" s="1" t="s">
        <v>17</v>
      </c>
      <c r="B5" s="2">
        <f>1/D3</f>
        <v>2</v>
      </c>
      <c r="C5" s="2">
        <f>1/D4</f>
        <v>7</v>
      </c>
      <c r="D5" s="2">
        <v>1</v>
      </c>
      <c r="E5" s="2">
        <v>5</v>
      </c>
      <c r="G5" s="1" t="s">
        <v>17</v>
      </c>
      <c r="H5" s="2">
        <f>B5/B7</f>
        <v>0.55813953488372092</v>
      </c>
      <c r="I5" s="2">
        <f>C5/C7</f>
        <v>0.56000000000000005</v>
      </c>
      <c r="J5" s="2">
        <f>D5/D7</f>
        <v>0.54263565891472876</v>
      </c>
      <c r="K5" s="2">
        <f>E5/E7</f>
        <v>0.45454545454545453</v>
      </c>
      <c r="L5" s="2">
        <f t="shared" si="0"/>
        <v>0.52883016208597611</v>
      </c>
    </row>
    <row r="6" spans="1:12">
      <c r="A6" s="1" t="s">
        <v>18</v>
      </c>
      <c r="B6" s="2">
        <f>1/E3</f>
        <v>0.33333333333333331</v>
      </c>
      <c r="C6" s="2">
        <f>1/E4</f>
        <v>0.5</v>
      </c>
      <c r="D6" s="2">
        <f>1/E5</f>
        <v>0.2</v>
      </c>
      <c r="E6" s="2">
        <v>1</v>
      </c>
      <c r="G6" s="1" t="s">
        <v>18</v>
      </c>
      <c r="H6" s="2">
        <f>B6/B7</f>
        <v>9.3023255813953473E-2</v>
      </c>
      <c r="I6" s="2">
        <f>C6/C7</f>
        <v>0.04</v>
      </c>
      <c r="J6" s="2">
        <f>D6/D7</f>
        <v>0.10852713178294575</v>
      </c>
      <c r="K6" s="2">
        <f>E6/E7</f>
        <v>9.0909090909090912E-2</v>
      </c>
      <c r="L6" s="2">
        <f t="shared" si="0"/>
        <v>8.3114869626497528E-2</v>
      </c>
    </row>
    <row r="7" spans="1:12">
      <c r="A7" s="1" t="s">
        <v>0</v>
      </c>
      <c r="B7" s="2">
        <f>SUM(B3:B6)</f>
        <v>3.5833333333333335</v>
      </c>
      <c r="C7" s="2">
        <f>SUM(C3:C6)</f>
        <v>12.5</v>
      </c>
      <c r="D7" s="2">
        <f>SUM(D3:D6)</f>
        <v>1.8428571428571427</v>
      </c>
      <c r="E7" s="2">
        <f>SUM(E3:E6)</f>
        <v>11</v>
      </c>
      <c r="G7" s="1"/>
      <c r="H7" s="2"/>
      <c r="I7" s="2"/>
      <c r="J7" s="2"/>
      <c r="K7" s="2"/>
    </row>
    <row r="10" spans="1:12">
      <c r="A10" s="11" t="s">
        <v>10</v>
      </c>
      <c r="B10" s="11"/>
    </row>
    <row r="11" spans="1:12">
      <c r="A11" t="s">
        <v>6</v>
      </c>
      <c r="B11" t="s">
        <v>9</v>
      </c>
    </row>
    <row r="12" spans="1:12">
      <c r="A12" t="s">
        <v>3</v>
      </c>
      <c r="B12">
        <v>4</v>
      </c>
    </row>
    <row r="13" spans="1:12">
      <c r="A13">
        <f>(B3*L3 + C3*L4 + D3 * L5 + E3*L6)</f>
        <v>1.2086434108527131</v>
      </c>
      <c r="B13">
        <f>(B3*L3 + C3*L4 + D3 * L5+E3*L6)/L3</f>
        <v>4.2292981850463596</v>
      </c>
    </row>
    <row r="14" spans="1:12">
      <c r="A14">
        <f>(B4*L3 + C4*L4 + D4 * L5 + E4*L6)</f>
        <v>0.41549783549783548</v>
      </c>
      <c r="B14">
        <f>(B4*L3 + C4*L4 + D4 * L5+E4*L6)/L4</f>
        <v>4.0625055369077971</v>
      </c>
    </row>
    <row r="15" spans="1:12">
      <c r="A15">
        <f>(B5*L3 + C5*L4 + D5 * L5+E5*L6)</f>
        <v>2.2318957011980265</v>
      </c>
      <c r="B15">
        <f>(B5*L3 + C5*L4 + D5 * L5+E5*L6)/L5</f>
        <v>4.2204394930771167</v>
      </c>
    </row>
    <row r="16" spans="1:12">
      <c r="A16">
        <f>(B6*L3 + C6*L4 + D6 * L5+E6*L6)</f>
        <v>0.33527859995301856</v>
      </c>
      <c r="B16">
        <f>(B6*L3 + C6*L4 + D6 * L5+E6*L6)/L6</f>
        <v>4.0339183765756603</v>
      </c>
    </row>
    <row r="17" spans="1:13" ht="15.75" thickBot="1">
      <c r="A17" s="3" t="s">
        <v>11</v>
      </c>
      <c r="B17" s="4">
        <f>SUM(B13:B16)/B12</f>
        <v>4.136540397901733</v>
      </c>
    </row>
    <row r="18" spans="1:13" ht="38.25" thickBot="1">
      <c r="A18" t="s">
        <v>2</v>
      </c>
      <c r="B18">
        <f>(B17-B12)/(B12-1)</f>
        <v>4.5513465967244336E-2</v>
      </c>
      <c r="D18" s="5" t="s">
        <v>13</v>
      </c>
      <c r="E18" s="6">
        <v>1</v>
      </c>
      <c r="F18" s="6">
        <v>2</v>
      </c>
      <c r="G18" s="6">
        <v>3</v>
      </c>
      <c r="H18" s="6">
        <v>4</v>
      </c>
      <c r="I18" s="6">
        <v>5</v>
      </c>
      <c r="J18" s="6">
        <v>6</v>
      </c>
      <c r="K18" s="6">
        <v>7</v>
      </c>
      <c r="L18" s="6">
        <v>8</v>
      </c>
      <c r="M18" s="6">
        <v>9</v>
      </c>
    </row>
    <row r="19" spans="1:13" ht="19.5" thickBot="1">
      <c r="A19" t="s">
        <v>4</v>
      </c>
      <c r="B19">
        <v>0.9</v>
      </c>
      <c r="C19" t="s">
        <v>12</v>
      </c>
      <c r="D19" s="7" t="s">
        <v>14</v>
      </c>
      <c r="E19" s="8">
        <v>0</v>
      </c>
      <c r="F19" s="8">
        <v>0</v>
      </c>
      <c r="G19" s="8">
        <v>0.57999999999999996</v>
      </c>
      <c r="H19" s="8">
        <v>0.9</v>
      </c>
      <c r="I19" s="8">
        <v>1.1200000000000001</v>
      </c>
      <c r="J19" s="8">
        <v>1.24</v>
      </c>
      <c r="K19" s="8">
        <v>1.32</v>
      </c>
      <c r="L19" s="8">
        <v>1.41</v>
      </c>
      <c r="M19" s="8">
        <v>1.45</v>
      </c>
    </row>
    <row r="20" spans="1:13">
      <c r="A20" s="4" t="s">
        <v>5</v>
      </c>
      <c r="B20" s="4">
        <f>B18/B19</f>
        <v>5.0570517741382597E-2</v>
      </c>
    </row>
  </sheetData>
  <mergeCells count="3">
    <mergeCell ref="G1:L1"/>
    <mergeCell ref="A10:B10"/>
    <mergeCell ref="A1:D1"/>
  </mergeCells>
  <phoneticPr fontId="6" type="noConversion"/>
  <pageMargins left="0.7" right="0.7" top="0.75" bottom="0.75" header="0.3" footer="0.3"/>
  <pageSetup orientation="portrait" verticalDpi="0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opLeftCell="E1" workbookViewId="0">
      <selection activeCell="P3" sqref="P3:P7"/>
    </sheetView>
  </sheetViews>
  <sheetFormatPr defaultRowHeight="15"/>
  <cols>
    <col min="1" max="1" width="14" customWidth="1"/>
    <col min="2" max="3" width="16.7109375" customWidth="1"/>
    <col min="4" max="4" width="15.5703125" customWidth="1"/>
    <col min="8" max="8" width="14" customWidth="1"/>
    <col min="9" max="9" width="16" customWidth="1"/>
    <col min="10" max="10" width="16.140625" customWidth="1"/>
    <col min="11" max="13" width="15.85546875" customWidth="1"/>
    <col min="14" max="14" width="13.7109375" customWidth="1"/>
  </cols>
  <sheetData>
    <row r="1" spans="1:16">
      <c r="A1" s="10" t="s">
        <v>20</v>
      </c>
      <c r="B1" s="10"/>
      <c r="C1" s="10"/>
      <c r="D1" s="10"/>
      <c r="H1" s="10" t="s">
        <v>8</v>
      </c>
      <c r="I1" s="10"/>
      <c r="J1" s="10"/>
      <c r="K1" s="10"/>
      <c r="L1" s="10"/>
      <c r="M1" s="10"/>
      <c r="N1" s="10"/>
    </row>
    <row r="2" spans="1:16" ht="60">
      <c r="A2" s="1" t="s">
        <v>19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25</v>
      </c>
      <c r="H2" t="s">
        <v>6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35</v>
      </c>
      <c r="P2" s="9" t="s">
        <v>27</v>
      </c>
    </row>
    <row r="3" spans="1:16">
      <c r="A3" s="1" t="s">
        <v>21</v>
      </c>
      <c r="B3" s="2">
        <v>1</v>
      </c>
      <c r="C3" s="2">
        <v>0.25</v>
      </c>
      <c r="D3" s="2">
        <v>1.25</v>
      </c>
      <c r="E3" s="2">
        <v>0.25</v>
      </c>
      <c r="F3" s="2">
        <v>5</v>
      </c>
      <c r="H3" s="1" t="s">
        <v>21</v>
      </c>
      <c r="I3" s="2">
        <f>B3/B8</f>
        <v>0.1</v>
      </c>
      <c r="J3" s="2">
        <f>C3/C8</f>
        <v>0.12978986402966627</v>
      </c>
      <c r="K3" s="2">
        <f>D3/D8</f>
        <v>0.1091703056768559</v>
      </c>
      <c r="L3" s="2">
        <f t="shared" ref="L3:M3" si="0">E3/E8</f>
        <v>5.3571428571428568E-2</v>
      </c>
      <c r="M3" s="2">
        <f t="shared" si="0"/>
        <v>0.20833333333333334</v>
      </c>
      <c r="N3" s="2">
        <f t="shared" ref="N3:N7" si="1">SUM(I3:M3)/5</f>
        <v>0.12017298632225681</v>
      </c>
      <c r="P3">
        <f>'Polazno poređenje kriterijuma'!L3*N3</f>
        <v>3.4342881898098372E-2</v>
      </c>
    </row>
    <row r="4" spans="1:16">
      <c r="A4" s="1" t="s">
        <v>22</v>
      </c>
      <c r="B4" s="2">
        <f>1/C3</f>
        <v>4</v>
      </c>
      <c r="C4" s="2">
        <v>1</v>
      </c>
      <c r="D4" s="2">
        <v>5</v>
      </c>
      <c r="E4" s="2">
        <v>3</v>
      </c>
      <c r="F4" s="2">
        <v>7</v>
      </c>
      <c r="H4" s="1" t="s">
        <v>22</v>
      </c>
      <c r="I4" s="2">
        <f>B4/B8</f>
        <v>0.4</v>
      </c>
      <c r="J4" s="2">
        <f>C4/C8</f>
        <v>0.5191594561186651</v>
      </c>
      <c r="K4" s="2">
        <f>D4/D8</f>
        <v>0.4366812227074236</v>
      </c>
      <c r="L4" s="2">
        <f t="shared" ref="L4:M4" si="2">E4/E8</f>
        <v>0.64285714285714279</v>
      </c>
      <c r="M4" s="2">
        <f t="shared" si="2"/>
        <v>0.29166666666666669</v>
      </c>
      <c r="N4" s="2">
        <f t="shared" si="1"/>
        <v>0.45807289766997961</v>
      </c>
      <c r="P4">
        <f>'Polazno poređenje kriterijuma'!L3*N4</f>
        <v>0.1309074851748627</v>
      </c>
    </row>
    <row r="5" spans="1:16">
      <c r="A5" s="1" t="s">
        <v>23</v>
      </c>
      <c r="B5" s="2">
        <f>1/D3</f>
        <v>0.8</v>
      </c>
      <c r="C5" s="2">
        <f>1/D4</f>
        <v>0.2</v>
      </c>
      <c r="D5" s="2">
        <v>1</v>
      </c>
      <c r="E5" s="2">
        <v>0.25</v>
      </c>
      <c r="F5" s="2">
        <v>5</v>
      </c>
      <c r="H5" s="1" t="s">
        <v>23</v>
      </c>
      <c r="I5" s="2">
        <f>B5/B8</f>
        <v>0.08</v>
      </c>
      <c r="J5" s="2">
        <f>C5/C8</f>
        <v>0.10383189122373301</v>
      </c>
      <c r="K5" s="2">
        <f>D5/D8</f>
        <v>8.7336244541484725E-2</v>
      </c>
      <c r="L5" s="2">
        <f t="shared" ref="L5:M5" si="3">E5/E8</f>
        <v>5.3571428571428568E-2</v>
      </c>
      <c r="M5" s="2">
        <f t="shared" si="3"/>
        <v>0.20833333333333334</v>
      </c>
      <c r="N5" s="2">
        <f t="shared" si="1"/>
        <v>0.10661457953399592</v>
      </c>
      <c r="P5">
        <f>'Polazno poređenje kriterijuma'!L3*N5</f>
        <v>3.0468177796071902E-2</v>
      </c>
    </row>
    <row r="6" spans="1:16">
      <c r="A6" s="1" t="s">
        <v>24</v>
      </c>
      <c r="B6" s="2">
        <f>1/E3</f>
        <v>4</v>
      </c>
      <c r="C6" s="2">
        <f>1/E4</f>
        <v>0.33333333333333331</v>
      </c>
      <c r="D6" s="2">
        <f>1/E5</f>
        <v>4</v>
      </c>
      <c r="E6" s="2">
        <v>1</v>
      </c>
      <c r="F6" s="2">
        <v>6</v>
      </c>
      <c r="H6" s="1" t="s">
        <v>24</v>
      </c>
      <c r="I6" s="2">
        <f>B6/B8</f>
        <v>0.4</v>
      </c>
      <c r="J6" s="2">
        <f>C6/C8</f>
        <v>0.17305315203955501</v>
      </c>
      <c r="K6" s="2">
        <f t="shared" ref="K6:M6" si="4">D6/D8</f>
        <v>0.3493449781659389</v>
      </c>
      <c r="L6" s="2">
        <f t="shared" si="4"/>
        <v>0.21428571428571427</v>
      </c>
      <c r="M6" s="2">
        <f t="shared" si="4"/>
        <v>0.25</v>
      </c>
      <c r="N6" s="2">
        <f t="shared" si="1"/>
        <v>0.27733676889824166</v>
      </c>
      <c r="P6">
        <f>'Polazno poređenje kriterijuma'!L3*N6</f>
        <v>7.9256946105436904E-2</v>
      </c>
    </row>
    <row r="7" spans="1:16">
      <c r="A7" s="1" t="s">
        <v>25</v>
      </c>
      <c r="B7" s="2">
        <f>1/F3</f>
        <v>0.2</v>
      </c>
      <c r="C7" s="2">
        <f>1/F4</f>
        <v>0.14285714285714285</v>
      </c>
      <c r="D7" s="2">
        <f>1/F5</f>
        <v>0.2</v>
      </c>
      <c r="E7" s="2">
        <f>1/F6</f>
        <v>0.16666666666666666</v>
      </c>
      <c r="F7" s="2">
        <v>1</v>
      </c>
      <c r="H7" s="1" t="s">
        <v>25</v>
      </c>
      <c r="I7" s="2">
        <f>B7/B8</f>
        <v>0.02</v>
      </c>
      <c r="J7" s="2">
        <f>C7/C8</f>
        <v>7.4165636588380726E-2</v>
      </c>
      <c r="K7" s="2">
        <f t="shared" ref="K7:M7" si="5">D7/D8</f>
        <v>1.7467248908296946E-2</v>
      </c>
      <c r="L7" s="2">
        <f t="shared" si="5"/>
        <v>3.5714285714285712E-2</v>
      </c>
      <c r="M7" s="2">
        <f t="shared" si="5"/>
        <v>4.1666666666666664E-2</v>
      </c>
      <c r="N7" s="2">
        <f t="shared" si="1"/>
        <v>3.780276757552601E-2</v>
      </c>
      <c r="P7">
        <f>'Polazno poređenje kriterijuma'!L3*N7</f>
        <v>1.0803226432154553E-2</v>
      </c>
    </row>
    <row r="8" spans="1:16">
      <c r="A8" s="1" t="s">
        <v>0</v>
      </c>
      <c r="B8" s="2">
        <f>SUM(B3:B7)</f>
        <v>10</v>
      </c>
      <c r="C8" s="2">
        <f t="shared" ref="C8:F8" si="6">SUM(C3:C7)</f>
        <v>1.926190476190476</v>
      </c>
      <c r="D8" s="2">
        <f t="shared" si="6"/>
        <v>11.45</v>
      </c>
      <c r="E8" s="2">
        <f t="shared" si="6"/>
        <v>4.666666666666667</v>
      </c>
      <c r="F8" s="2">
        <f t="shared" si="6"/>
        <v>24</v>
      </c>
      <c r="H8" s="1"/>
      <c r="I8" s="2"/>
      <c r="J8" s="2"/>
      <c r="K8" s="2"/>
      <c r="L8" s="2"/>
      <c r="M8" s="2"/>
    </row>
    <row r="11" spans="1:16">
      <c r="A11" s="11" t="s">
        <v>10</v>
      </c>
      <c r="B11" s="11"/>
    </row>
    <row r="12" spans="1:16">
      <c r="A12" t="s">
        <v>6</v>
      </c>
      <c r="B12" t="s">
        <v>9</v>
      </c>
    </row>
    <row r="13" spans="1:16">
      <c r="A13" t="s">
        <v>3</v>
      </c>
      <c r="B13">
        <v>5</v>
      </c>
    </row>
    <row r="14" spans="1:16">
      <c r="A14">
        <f>(B3*N3 + C3*N4 + D3 * N5+E3*N6+F3*N7)</f>
        <v>0.62630746525943704</v>
      </c>
      <c r="B14">
        <f>(B3*N3 + C3*N4 + D3 * N5+E3*N6+F3*N7)/N3</f>
        <v>5.2117159140900942</v>
      </c>
    </row>
    <row r="15" spans="1:16">
      <c r="A15">
        <f>(B4*N3 + C4*N4 + D4 * N5+E4*N6+F4*N7)</f>
        <v>2.5684674203523934</v>
      </c>
      <c r="B15">
        <f>(B4*N3 + C4*N4 + D4 * N5+E4*N6+F4*N7)/N4</f>
        <v>5.6071150103336951</v>
      </c>
    </row>
    <row r="16" spans="1:16">
      <c r="A16">
        <f>(B5*N3 + C5*N4 + D5 * N5+E5*N6+F5*N7)</f>
        <v>0.55271557822798778</v>
      </c>
      <c r="B16">
        <f>(B5*N3 + C5*N4 + D5 * N5+E5*N6+F5*N7)/N5</f>
        <v>5.1842400977789795</v>
      </c>
    </row>
    <row r="17" spans="1:13">
      <c r="A17">
        <f>(B6*N3 + C6*N4 + D6 * N5+E6*N6+F6*N7)</f>
        <v>1.5639946036664019</v>
      </c>
      <c r="B17">
        <f>(B6*N3 + C6*N4 + D6 * N5+E6*N6+F6*N7)/N6</f>
        <v>5.6393337597448214</v>
      </c>
    </row>
    <row r="18" spans="1:13">
      <c r="A18">
        <f>(B7*N3 + C7*N4 + D7 * N5+E7*N6+F7*N7)</f>
        <v>0.19482206094457583</v>
      </c>
      <c r="B18">
        <f>(B7*N3 + C7*N4 + D7 * N5+E7*N6+F7*N7)/N7</f>
        <v>5.1536454455442069</v>
      </c>
    </row>
    <row r="19" spans="1:13" ht="15.75" thickBot="1">
      <c r="A19" s="3" t="s">
        <v>11</v>
      </c>
      <c r="B19" s="4">
        <f>SUM(B14:B18)/B13</f>
        <v>5.3592100454983598</v>
      </c>
    </row>
    <row r="20" spans="1:13" ht="57" thickBot="1">
      <c r="A20" t="s">
        <v>2</v>
      </c>
      <c r="B20">
        <f>(B19-B13)/(B13-1)</f>
        <v>8.9802511374589944E-2</v>
      </c>
      <c r="D20" s="5" t="s">
        <v>13</v>
      </c>
      <c r="E20" s="6">
        <v>1</v>
      </c>
      <c r="F20" s="6">
        <v>2</v>
      </c>
      <c r="G20" s="6">
        <v>3</v>
      </c>
      <c r="H20" s="6">
        <v>4</v>
      </c>
      <c r="I20" s="6">
        <v>5</v>
      </c>
      <c r="J20" s="6">
        <v>6</v>
      </c>
      <c r="K20" s="6">
        <v>7</v>
      </c>
      <c r="L20" s="6">
        <v>8</v>
      </c>
      <c r="M20" s="6">
        <v>9</v>
      </c>
    </row>
    <row r="21" spans="1:13" ht="19.5" thickBot="1">
      <c r="A21" t="s">
        <v>4</v>
      </c>
      <c r="B21">
        <v>1.1200000000000001</v>
      </c>
      <c r="C21" t="s">
        <v>12</v>
      </c>
      <c r="D21" s="7" t="s">
        <v>14</v>
      </c>
      <c r="E21" s="8">
        <v>0</v>
      </c>
      <c r="F21" s="8">
        <v>0</v>
      </c>
      <c r="G21" s="8">
        <v>0.57999999999999996</v>
      </c>
      <c r="H21" s="8">
        <v>0.9</v>
      </c>
      <c r="I21" s="8">
        <v>1.1200000000000001</v>
      </c>
      <c r="J21" s="8">
        <v>1.24</v>
      </c>
      <c r="K21" s="8">
        <v>1.32</v>
      </c>
      <c r="L21" s="8">
        <v>1.41</v>
      </c>
      <c r="M21" s="8">
        <v>1.45</v>
      </c>
    </row>
    <row r="22" spans="1:13">
      <c r="A22" s="4" t="s">
        <v>5</v>
      </c>
      <c r="B22" s="4">
        <f>B20/B21</f>
        <v>8.0180813727312436E-2</v>
      </c>
    </row>
  </sheetData>
  <mergeCells count="3">
    <mergeCell ref="A1:D1"/>
    <mergeCell ref="H1:N1"/>
    <mergeCell ref="A11:B11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P3" sqref="P3:P7"/>
    </sheetView>
  </sheetViews>
  <sheetFormatPr defaultRowHeight="15"/>
  <cols>
    <col min="1" max="1" width="14" customWidth="1"/>
    <col min="2" max="3" width="16.7109375" customWidth="1"/>
    <col min="4" max="4" width="15.5703125" customWidth="1"/>
    <col min="8" max="8" width="14" customWidth="1"/>
    <col min="9" max="9" width="16" customWidth="1"/>
    <col min="10" max="10" width="16.140625" customWidth="1"/>
    <col min="11" max="13" width="15.85546875" customWidth="1"/>
    <col min="14" max="14" width="13.7109375" customWidth="1"/>
  </cols>
  <sheetData>
    <row r="1" spans="1:16">
      <c r="A1" s="10" t="s">
        <v>29</v>
      </c>
      <c r="B1" s="10"/>
      <c r="C1" s="10"/>
      <c r="D1" s="10"/>
      <c r="H1" s="10" t="s">
        <v>8</v>
      </c>
      <c r="I1" s="10"/>
      <c r="J1" s="10"/>
      <c r="K1" s="10"/>
      <c r="L1" s="10"/>
      <c r="M1" s="10"/>
      <c r="N1" s="10"/>
    </row>
    <row r="2" spans="1:16" ht="60">
      <c r="A2" s="1" t="s">
        <v>28</v>
      </c>
      <c r="B2" s="1" t="s">
        <v>30</v>
      </c>
      <c r="C2" s="1" t="s">
        <v>31</v>
      </c>
      <c r="D2" s="1" t="s">
        <v>32</v>
      </c>
      <c r="E2" s="1" t="s">
        <v>33</v>
      </c>
      <c r="F2" s="1" t="s">
        <v>34</v>
      </c>
      <c r="H2" t="s">
        <v>6</v>
      </c>
      <c r="I2" s="1" t="s">
        <v>30</v>
      </c>
      <c r="J2" s="1" t="s">
        <v>31</v>
      </c>
      <c r="K2" s="1" t="s">
        <v>32</v>
      </c>
      <c r="L2" s="1" t="s">
        <v>33</v>
      </c>
      <c r="M2" s="1" t="s">
        <v>34</v>
      </c>
      <c r="N2" s="1" t="s">
        <v>35</v>
      </c>
      <c r="P2" s="9" t="s">
        <v>27</v>
      </c>
    </row>
    <row r="3" spans="1:16">
      <c r="A3" s="1" t="s">
        <v>30</v>
      </c>
      <c r="B3" s="2">
        <v>1</v>
      </c>
      <c r="C3" s="2">
        <v>0.16666666666666666</v>
      </c>
      <c r="D3" s="2">
        <v>0.5</v>
      </c>
      <c r="E3" s="2">
        <v>0.16666666666666666</v>
      </c>
      <c r="F3" s="2">
        <v>0.16666666666666666</v>
      </c>
      <c r="H3" s="1" t="s">
        <v>30</v>
      </c>
      <c r="I3" s="2">
        <f>B3/B8</f>
        <v>4.7619047619047616E-2</v>
      </c>
      <c r="J3" s="2">
        <f>C3/C8</f>
        <v>1.9920318725099598E-2</v>
      </c>
      <c r="K3" s="2">
        <f>D3/D8</f>
        <v>3.0303030303030304E-2</v>
      </c>
      <c r="L3" s="2">
        <f t="shared" ref="L3:M3" si="0">E3/E8</f>
        <v>8.5470085470085472E-2</v>
      </c>
      <c r="M3" s="2">
        <f t="shared" si="0"/>
        <v>3.5460992907801414E-2</v>
      </c>
      <c r="N3" s="2">
        <f t="shared" ref="N3:N7" si="1">SUM(I3:M3)/5</f>
        <v>4.3754695005012875E-2</v>
      </c>
      <c r="P3">
        <f>'Polazno poređenje kriterijuma'!L4*N3</f>
        <v>4.4750661635500483E-3</v>
      </c>
    </row>
    <row r="4" spans="1:16">
      <c r="A4" s="1" t="s">
        <v>31</v>
      </c>
      <c r="B4" s="2">
        <f>1/C3</f>
        <v>6</v>
      </c>
      <c r="C4" s="2">
        <v>1</v>
      </c>
      <c r="D4" s="2">
        <v>5</v>
      </c>
      <c r="E4" s="2">
        <v>0.25</v>
      </c>
      <c r="F4" s="2">
        <v>0.33333333333333331</v>
      </c>
      <c r="H4" s="1" t="s">
        <v>31</v>
      </c>
      <c r="I4" s="2">
        <f>B4/B8</f>
        <v>0.2857142857142857</v>
      </c>
      <c r="J4" s="2">
        <f>C4/C8</f>
        <v>0.1195219123505976</v>
      </c>
      <c r="K4" s="2">
        <f>D4/D8</f>
        <v>0.30303030303030304</v>
      </c>
      <c r="L4" s="2">
        <f t="shared" ref="L4:M4" si="2">E4/E8</f>
        <v>0.12820512820512822</v>
      </c>
      <c r="M4" s="2">
        <f t="shared" si="2"/>
        <v>7.0921985815602828E-2</v>
      </c>
      <c r="N4" s="2">
        <f t="shared" si="1"/>
        <v>0.18147872302318346</v>
      </c>
      <c r="P4">
        <f>'Polazno poređenje kriterijuma'!L4*N4</f>
        <v>1.8560963405464845E-2</v>
      </c>
    </row>
    <row r="5" spans="1:16">
      <c r="A5" s="1" t="s">
        <v>32</v>
      </c>
      <c r="B5" s="2">
        <f>1/D3</f>
        <v>2</v>
      </c>
      <c r="C5" s="2">
        <f>1/D4</f>
        <v>0.2</v>
      </c>
      <c r="D5" s="2">
        <v>1</v>
      </c>
      <c r="E5" s="2">
        <v>0.2</v>
      </c>
      <c r="F5" s="2">
        <v>0.2</v>
      </c>
      <c r="H5" s="1" t="s">
        <v>32</v>
      </c>
      <c r="I5" s="2">
        <f>B5/B8</f>
        <v>9.5238095238095233E-2</v>
      </c>
      <c r="J5" s="2">
        <f>C5/C8</f>
        <v>2.3904382470119521E-2</v>
      </c>
      <c r="K5" s="2">
        <f>D5/D8</f>
        <v>6.0606060606060608E-2</v>
      </c>
      <c r="L5" s="2">
        <f t="shared" ref="L5:M5" si="3">E5/E8</f>
        <v>0.10256410256410257</v>
      </c>
      <c r="M5" s="2">
        <f t="shared" si="3"/>
        <v>4.2553191489361701E-2</v>
      </c>
      <c r="N5" s="2">
        <f t="shared" si="1"/>
        <v>6.4973166473547922E-2</v>
      </c>
      <c r="P5">
        <f>'Polazno poređenje kriterijuma'!L4*N5</f>
        <v>6.6452118747752009E-3</v>
      </c>
    </row>
    <row r="6" spans="1:16">
      <c r="A6" s="1" t="s">
        <v>33</v>
      </c>
      <c r="B6" s="2">
        <f>1/E3</f>
        <v>6</v>
      </c>
      <c r="C6" s="2">
        <f>1/E4</f>
        <v>4</v>
      </c>
      <c r="D6" s="2">
        <f>1/E5</f>
        <v>5</v>
      </c>
      <c r="E6" s="2">
        <v>1</v>
      </c>
      <c r="F6" s="2">
        <v>3</v>
      </c>
      <c r="H6" s="1" t="s">
        <v>33</v>
      </c>
      <c r="I6" s="2">
        <f>B6/B8</f>
        <v>0.2857142857142857</v>
      </c>
      <c r="J6" s="2">
        <f>C6/C8</f>
        <v>0.4780876494023904</v>
      </c>
      <c r="K6" s="2">
        <f t="shared" ref="K6:M6" si="4">D6/D8</f>
        <v>0.30303030303030304</v>
      </c>
      <c r="L6" s="2">
        <f t="shared" si="4"/>
        <v>0.51282051282051289</v>
      </c>
      <c r="M6" s="2">
        <f t="shared" si="4"/>
        <v>0.63829787234042545</v>
      </c>
      <c r="N6" s="2">
        <f t="shared" si="1"/>
        <v>0.44359012466158348</v>
      </c>
      <c r="P6">
        <f>'Polazno poređenje kriterijuma'!L4*N6</f>
        <v>4.5368734878178725E-2</v>
      </c>
    </row>
    <row r="7" spans="1:16">
      <c r="A7" s="1" t="s">
        <v>34</v>
      </c>
      <c r="B7" s="2">
        <f>1/F3</f>
        <v>6</v>
      </c>
      <c r="C7" s="2">
        <f>1/F4</f>
        <v>3</v>
      </c>
      <c r="D7" s="2">
        <f>1/F5</f>
        <v>5</v>
      </c>
      <c r="E7" s="2">
        <f>1/F6</f>
        <v>0.33333333333333331</v>
      </c>
      <c r="F7" s="2">
        <v>1</v>
      </c>
      <c r="H7" s="1" t="s">
        <v>34</v>
      </c>
      <c r="I7" s="2">
        <f>B7/B8</f>
        <v>0.2857142857142857</v>
      </c>
      <c r="J7" s="2">
        <f>C7/C8</f>
        <v>0.35856573705179279</v>
      </c>
      <c r="K7" s="2">
        <f t="shared" ref="K7:M7" si="5">D7/D8</f>
        <v>0.30303030303030304</v>
      </c>
      <c r="L7" s="2">
        <f t="shared" si="5"/>
        <v>0.17094017094017094</v>
      </c>
      <c r="M7" s="2">
        <f t="shared" si="5"/>
        <v>0.21276595744680851</v>
      </c>
      <c r="N7" s="2">
        <f t="shared" si="1"/>
        <v>0.26620329083667221</v>
      </c>
      <c r="P7">
        <f>'Polazno poređenje kriterijuma'!L4*N7</f>
        <v>2.7226274558933221E-2</v>
      </c>
    </row>
    <row r="8" spans="1:16">
      <c r="A8" s="1" t="s">
        <v>0</v>
      </c>
      <c r="B8" s="2">
        <f>SUM(B3:B7)</f>
        <v>21</v>
      </c>
      <c r="C8" s="2">
        <f t="shared" ref="C8:F8" si="6">SUM(C3:C7)</f>
        <v>8.3666666666666671</v>
      </c>
      <c r="D8" s="2">
        <f t="shared" si="6"/>
        <v>16.5</v>
      </c>
      <c r="E8" s="2">
        <f t="shared" si="6"/>
        <v>1.95</v>
      </c>
      <c r="F8" s="2">
        <f t="shared" si="6"/>
        <v>4.7</v>
      </c>
      <c r="H8" s="1"/>
      <c r="I8" s="2"/>
      <c r="J8" s="2"/>
      <c r="K8" s="2"/>
      <c r="L8" s="2"/>
      <c r="M8" s="2"/>
    </row>
    <row r="11" spans="1:16">
      <c r="A11" s="11" t="s">
        <v>10</v>
      </c>
      <c r="B11" s="11"/>
    </row>
    <row r="12" spans="1:16">
      <c r="A12" t="s">
        <v>6</v>
      </c>
      <c r="B12" t="s">
        <v>9</v>
      </c>
    </row>
    <row r="13" spans="1:16">
      <c r="A13" t="s">
        <v>3</v>
      </c>
      <c r="B13">
        <v>5</v>
      </c>
    </row>
    <row r="14" spans="1:16">
      <c r="A14">
        <f>(B3*N3 + C3*N4 + D3 * N5+E3*N6+F3*N7)</f>
        <v>0.2247866346620267</v>
      </c>
      <c r="B14">
        <f>(B3*N3 + C3*N4 + D3 * N5+E3*N6+F3*N7)/N3</f>
        <v>5.1374289007447862</v>
      </c>
    </row>
    <row r="15" spans="1:16">
      <c r="A15">
        <f>(B4*N3 + C4*N4 + D4 * N5+E4*N6+F4*N7)</f>
        <v>0.9685046868652869</v>
      </c>
      <c r="B15">
        <f>(B4*N3 + C4*N4 + D4 * N5+E4*N6+F4*N7)/N4</f>
        <v>5.3367395953164314</v>
      </c>
    </row>
    <row r="16" spans="1:16">
      <c r="A16">
        <f>(B5*N3 + C5*N4 + D5 * N5+E5*N6+F5*N7)</f>
        <v>0.33073698418786157</v>
      </c>
      <c r="B16">
        <f>(B5*N3 + C5*N4 + D5 * N5+E5*N6+F5*N7)/N5</f>
        <v>5.090362716468686</v>
      </c>
    </row>
    <row r="17" spans="1:14">
      <c r="A17">
        <f>(B6*N3 + C6*N4 + D6 * N5+E6*N6+F6*N7)</f>
        <v>2.5555088916621509</v>
      </c>
      <c r="B17">
        <f>(B6*N3 + C6*N4 + D6 * N5+E6*N6+F6*N7)/N6</f>
        <v>5.7609688529738072</v>
      </c>
    </row>
    <row r="18" spans="1:14">
      <c r="A18">
        <f>(B7*N3 + C7*N4 + D7 * N5+E7*N6+F7*N7)</f>
        <v>1.5458968371912341</v>
      </c>
      <c r="B18">
        <f>(B7*N3 + C7*N4 + D7 * N5+E7*N6+F7*N7)/N7</f>
        <v>5.8072040820100597</v>
      </c>
    </row>
    <row r="19" spans="1:14" ht="15.75" thickBot="1">
      <c r="A19" s="3" t="s">
        <v>11</v>
      </c>
      <c r="B19" s="4">
        <f>SUM(B14:B18)/B13</f>
        <v>5.4265408295027537</v>
      </c>
    </row>
    <row r="20" spans="1:14" ht="57" thickBot="1">
      <c r="A20" t="s">
        <v>2</v>
      </c>
      <c r="B20">
        <f>(B19-B13)/(B13-1)</f>
        <v>0.10663520737568843</v>
      </c>
      <c r="D20" s="5" t="s">
        <v>13</v>
      </c>
      <c r="E20" s="6">
        <v>1</v>
      </c>
      <c r="F20" s="6">
        <v>2</v>
      </c>
      <c r="G20" s="6">
        <v>3</v>
      </c>
      <c r="H20" s="6">
        <v>4</v>
      </c>
      <c r="I20" s="6">
        <v>5</v>
      </c>
      <c r="J20" s="6">
        <v>6</v>
      </c>
      <c r="K20" s="6">
        <v>7</v>
      </c>
      <c r="L20" s="6">
        <v>8</v>
      </c>
      <c r="M20" s="6">
        <v>9</v>
      </c>
      <c r="N20" s="6"/>
    </row>
    <row r="21" spans="1:14" ht="19.5" thickBot="1">
      <c r="A21" t="s">
        <v>4</v>
      </c>
      <c r="B21">
        <v>1.1200000000000001</v>
      </c>
      <c r="C21" t="s">
        <v>12</v>
      </c>
      <c r="D21" s="7" t="s">
        <v>14</v>
      </c>
      <c r="E21" s="8">
        <v>0</v>
      </c>
      <c r="F21" s="8">
        <v>0</v>
      </c>
      <c r="G21" s="8">
        <v>0.57999999999999996</v>
      </c>
      <c r="H21" s="8">
        <v>0.9</v>
      </c>
      <c r="I21" s="8">
        <v>1.1200000000000001</v>
      </c>
      <c r="J21" s="8">
        <v>1.24</v>
      </c>
      <c r="K21" s="8">
        <v>1.32</v>
      </c>
      <c r="L21" s="8">
        <v>1.41</v>
      </c>
      <c r="M21" s="8">
        <v>1.45</v>
      </c>
      <c r="N21" s="8"/>
    </row>
    <row r="22" spans="1:14">
      <c r="A22" s="4" t="s">
        <v>5</v>
      </c>
      <c r="B22" s="4">
        <f>B20/B21</f>
        <v>9.5210006585436088E-2</v>
      </c>
    </row>
  </sheetData>
  <mergeCells count="3">
    <mergeCell ref="A1:D1"/>
    <mergeCell ref="H1:N1"/>
    <mergeCell ref="A11:B11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P3" sqref="P3:P7"/>
    </sheetView>
  </sheetViews>
  <sheetFormatPr defaultRowHeight="15"/>
  <cols>
    <col min="1" max="1" width="14" customWidth="1"/>
    <col min="2" max="3" width="16.7109375" customWidth="1"/>
    <col min="4" max="4" width="15.5703125" customWidth="1"/>
    <col min="8" max="8" width="14" customWidth="1"/>
    <col min="9" max="9" width="16" customWidth="1"/>
    <col min="10" max="10" width="16.140625" customWidth="1"/>
    <col min="11" max="13" width="15.85546875" customWidth="1"/>
    <col min="14" max="14" width="13.7109375" customWidth="1"/>
  </cols>
  <sheetData>
    <row r="1" spans="1:16">
      <c r="A1" s="10" t="s">
        <v>36</v>
      </c>
      <c r="B1" s="10"/>
      <c r="C1" s="10"/>
      <c r="D1" s="10"/>
      <c r="H1" s="10" t="s">
        <v>8</v>
      </c>
      <c r="I1" s="10"/>
      <c r="J1" s="10"/>
      <c r="K1" s="10"/>
      <c r="L1" s="10"/>
      <c r="M1" s="10"/>
      <c r="N1" s="10"/>
    </row>
    <row r="2" spans="1:16" ht="60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  <c r="F2" s="1" t="s">
        <v>42</v>
      </c>
      <c r="H2" t="s">
        <v>6</v>
      </c>
      <c r="I2" s="1" t="s">
        <v>38</v>
      </c>
      <c r="J2" s="1" t="s">
        <v>39</v>
      </c>
      <c r="K2" s="1" t="s">
        <v>40</v>
      </c>
      <c r="L2" s="1" t="s">
        <v>41</v>
      </c>
      <c r="M2" s="1" t="s">
        <v>42</v>
      </c>
      <c r="N2" s="1" t="s">
        <v>26</v>
      </c>
      <c r="P2" s="9" t="s">
        <v>27</v>
      </c>
    </row>
    <row r="3" spans="1:16">
      <c r="A3" s="1" t="s">
        <v>38</v>
      </c>
      <c r="B3" s="2">
        <v>1</v>
      </c>
      <c r="C3" s="2">
        <v>5</v>
      </c>
      <c r="D3" s="2">
        <v>0.8</v>
      </c>
      <c r="E3" s="2">
        <v>6</v>
      </c>
      <c r="F3" s="2">
        <v>0.83333333333333337</v>
      </c>
      <c r="H3" s="1" t="s">
        <v>38</v>
      </c>
      <c r="I3" s="2">
        <f>B3/B8</f>
        <v>0.26200873362445415</v>
      </c>
      <c r="J3" s="2">
        <f>C3/C8</f>
        <v>0.30612244897959179</v>
      </c>
      <c r="K3" s="2">
        <f>D3/D8</f>
        <v>0.128</v>
      </c>
      <c r="L3" s="2">
        <f t="shared" ref="L3:M3" si="0">E3/E8</f>
        <v>0.31578947368421051</v>
      </c>
      <c r="M3" s="2">
        <f t="shared" si="0"/>
        <v>0.33333333333333337</v>
      </c>
      <c r="N3" s="2">
        <f t="shared" ref="N3:N7" si="1">SUM(I3:M3)/5</f>
        <v>0.26905079792431802</v>
      </c>
      <c r="P3">
        <f>'Polazno poređenje kriterijuma'!L5*N3</f>
        <v>0.14228217707567831</v>
      </c>
    </row>
    <row r="4" spans="1:16">
      <c r="A4" s="1" t="s">
        <v>39</v>
      </c>
      <c r="B4" s="2">
        <f>1/C3</f>
        <v>0.2</v>
      </c>
      <c r="C4" s="2">
        <v>1</v>
      </c>
      <c r="D4" s="2">
        <v>0.25</v>
      </c>
      <c r="E4" s="2">
        <v>3</v>
      </c>
      <c r="F4" s="2">
        <v>0.16666666666666666</v>
      </c>
      <c r="H4" s="1" t="s">
        <v>39</v>
      </c>
      <c r="I4" s="2">
        <f>B4/B8</f>
        <v>5.2401746724890834E-2</v>
      </c>
      <c r="J4" s="2">
        <f>C4/C8</f>
        <v>6.1224489795918359E-2</v>
      </c>
      <c r="K4" s="2">
        <f>D4/D8</f>
        <v>0.04</v>
      </c>
      <c r="L4" s="2">
        <f t="shared" ref="L4:M4" si="2">E4/E8</f>
        <v>0.15789473684210525</v>
      </c>
      <c r="M4" s="2">
        <f t="shared" si="2"/>
        <v>6.6666666666666666E-2</v>
      </c>
      <c r="N4" s="2">
        <f t="shared" si="1"/>
        <v>7.5637528005916221E-2</v>
      </c>
      <c r="P4">
        <f>'Polazno poređenje kriterijuma'!L5*N4</f>
        <v>3.999940619515123E-2</v>
      </c>
    </row>
    <row r="5" spans="1:16">
      <c r="A5" s="1" t="s">
        <v>40</v>
      </c>
      <c r="B5" s="2">
        <f>1/D3</f>
        <v>1.25</v>
      </c>
      <c r="C5" s="2">
        <f>1/D4</f>
        <v>4</v>
      </c>
      <c r="D5" s="2">
        <v>1</v>
      </c>
      <c r="E5" s="2">
        <v>5</v>
      </c>
      <c r="F5" s="2">
        <v>0.25</v>
      </c>
      <c r="H5" s="1" t="s">
        <v>40</v>
      </c>
      <c r="I5" s="2">
        <f>B5/B8</f>
        <v>0.32751091703056773</v>
      </c>
      <c r="J5" s="2">
        <f>C5/C8</f>
        <v>0.24489795918367344</v>
      </c>
      <c r="K5" s="2">
        <f>D5/D8</f>
        <v>0.16</v>
      </c>
      <c r="L5" s="2">
        <f t="shared" ref="L5:M5" si="3">E5/E8</f>
        <v>0.26315789473684209</v>
      </c>
      <c r="M5" s="2">
        <f t="shared" si="3"/>
        <v>0.1</v>
      </c>
      <c r="N5" s="2">
        <f t="shared" si="1"/>
        <v>0.21911335419021669</v>
      </c>
      <c r="P5">
        <f>'Polazno poređenje kriterijuma'!L5*N5</f>
        <v>0.11587375061161419</v>
      </c>
    </row>
    <row r="6" spans="1:16">
      <c r="A6" s="1" t="s">
        <v>41</v>
      </c>
      <c r="B6" s="2">
        <f>1/E3</f>
        <v>0.16666666666666666</v>
      </c>
      <c r="C6" s="2">
        <f>1/E4</f>
        <v>0.33333333333333331</v>
      </c>
      <c r="D6" s="2">
        <f>1/E5</f>
        <v>0.2</v>
      </c>
      <c r="E6" s="2">
        <v>1</v>
      </c>
      <c r="F6" s="2">
        <v>0.25</v>
      </c>
      <c r="H6" s="1" t="s">
        <v>41</v>
      </c>
      <c r="I6" s="2">
        <f>B6/B8</f>
        <v>4.3668122270742356E-2</v>
      </c>
      <c r="J6" s="2">
        <f>C6/C8</f>
        <v>2.0408163265306117E-2</v>
      </c>
      <c r="K6" s="2">
        <f t="shared" ref="K6:M6" si="4">D6/D8</f>
        <v>3.2000000000000001E-2</v>
      </c>
      <c r="L6" s="2">
        <f t="shared" si="4"/>
        <v>5.2631578947368418E-2</v>
      </c>
      <c r="M6" s="2">
        <f t="shared" si="4"/>
        <v>0.1</v>
      </c>
      <c r="N6" s="2">
        <f t="shared" si="1"/>
        <v>4.9741572896683378E-2</v>
      </c>
      <c r="P6">
        <f>'Polazno poređenje kriterijuma'!L5*N6</f>
        <v>2.6304844057364468E-2</v>
      </c>
    </row>
    <row r="7" spans="1:16">
      <c r="A7" s="1" t="s">
        <v>42</v>
      </c>
      <c r="B7" s="2">
        <f>1/F3</f>
        <v>1.2</v>
      </c>
      <c r="C7" s="2">
        <f>1/F4</f>
        <v>6</v>
      </c>
      <c r="D7" s="2">
        <f>1/F5</f>
        <v>4</v>
      </c>
      <c r="E7" s="2">
        <f>1/F6</f>
        <v>4</v>
      </c>
      <c r="F7" s="2">
        <v>1</v>
      </c>
      <c r="H7" s="1" t="s">
        <v>42</v>
      </c>
      <c r="I7" s="2">
        <f>B7/B8</f>
        <v>0.31441048034934499</v>
      </c>
      <c r="J7" s="2">
        <f>C7/C8</f>
        <v>0.36734693877551017</v>
      </c>
      <c r="K7" s="2">
        <f t="shared" ref="K7:M7" si="5">D7/D8</f>
        <v>0.64</v>
      </c>
      <c r="L7" s="2">
        <f t="shared" si="5"/>
        <v>0.21052631578947367</v>
      </c>
      <c r="M7" s="2">
        <f t="shared" si="5"/>
        <v>0.4</v>
      </c>
      <c r="N7" s="2">
        <f t="shared" si="1"/>
        <v>0.38645674698286581</v>
      </c>
      <c r="P7">
        <f>'Polazno poređenje kriterijuma'!L5*N7</f>
        <v>0.20436998414616797</v>
      </c>
    </row>
    <row r="8" spans="1:16">
      <c r="A8" s="1" t="s">
        <v>0</v>
      </c>
      <c r="B8" s="2">
        <f>SUM(B3:B7)</f>
        <v>3.8166666666666664</v>
      </c>
      <c r="C8" s="2">
        <f t="shared" ref="C8:F8" si="6">SUM(C3:C7)</f>
        <v>16.333333333333336</v>
      </c>
      <c r="D8" s="2">
        <f t="shared" si="6"/>
        <v>6.25</v>
      </c>
      <c r="E8" s="2">
        <f t="shared" si="6"/>
        <v>19</v>
      </c>
      <c r="F8" s="2">
        <f t="shared" si="6"/>
        <v>2.5</v>
      </c>
      <c r="H8" s="1"/>
      <c r="I8" s="2"/>
      <c r="J8" s="2"/>
      <c r="K8" s="2"/>
      <c r="L8" s="2"/>
      <c r="M8" s="2"/>
    </row>
    <row r="11" spans="1:16">
      <c r="A11" s="11" t="s">
        <v>10</v>
      </c>
      <c r="B11" s="11"/>
    </row>
    <row r="12" spans="1:16">
      <c r="A12" t="s">
        <v>6</v>
      </c>
      <c r="B12" t="s">
        <v>9</v>
      </c>
    </row>
    <row r="13" spans="1:16">
      <c r="A13" t="s">
        <v>3</v>
      </c>
      <c r="B13">
        <v>5</v>
      </c>
    </row>
    <row r="14" spans="1:16">
      <c r="A14">
        <f>(B3*N3 + C3*N4 + D3 * N5+E3*N6+F3*N7)</f>
        <v>1.4430258478385609</v>
      </c>
      <c r="B14">
        <f>(B3*N3 + C3*N4 + D3 * N5+E3*N6+F3*N7)/N3</f>
        <v>5.3633955333760923</v>
      </c>
    </row>
    <row r="15" spans="1:16">
      <c r="A15">
        <f>(B4*N3 + C4*N4 + D4 * N5+E4*N6+F4*N7)</f>
        <v>0.39786020265886174</v>
      </c>
      <c r="B15">
        <f>(B4*N3 + C4*N4 + D4 * N5+E4*N6+F4*N7)/N4</f>
        <v>5.260089973164404</v>
      </c>
    </row>
    <row r="16" spans="1:16">
      <c r="A16">
        <f>(B5*N3 + C5*N4 + D5 * N5+E5*N6+F5*N7)</f>
        <v>1.2032990148484124</v>
      </c>
      <c r="B16">
        <f>(B5*N3 + C5*N4 + D5 * N5+E5*N6+F5*N7)/N5</f>
        <v>5.4916735645596679</v>
      </c>
    </row>
    <row r="17" spans="1:14">
      <c r="A17">
        <f>(B6*N3 + C6*N4 + D6 * N5+E6*N6+F6*N7)</f>
        <v>0.26023273946980158</v>
      </c>
      <c r="B17">
        <f>(B6*N3 + C6*N4 + D6 * N5+E6*N6+F6*N7)/N6</f>
        <v>5.231695025212062</v>
      </c>
    </row>
    <row r="18" spans="1:14">
      <c r="A18">
        <f>(B7*N3 + C7*N4 + D7 * N5+E7*N6+F7*N7)</f>
        <v>2.2385625808751448</v>
      </c>
      <c r="B18">
        <f>(B7*N3 + C7*N4 + D7 * N5+E7*N6+F7*N7)/N7</f>
        <v>5.7925307252415372</v>
      </c>
    </row>
    <row r="19" spans="1:14" ht="15.75" thickBot="1">
      <c r="A19" s="3" t="s">
        <v>11</v>
      </c>
      <c r="B19" s="4">
        <f>SUM(B14:B18)/B13</f>
        <v>5.4278769643107534</v>
      </c>
    </row>
    <row r="20" spans="1:14" ht="57" thickBot="1">
      <c r="A20" t="s">
        <v>2</v>
      </c>
      <c r="B20">
        <f>(B19-B13)/(B13-1)</f>
        <v>0.10696924107768835</v>
      </c>
      <c r="D20" s="5" t="s">
        <v>13</v>
      </c>
      <c r="E20" s="6">
        <v>1</v>
      </c>
      <c r="F20" s="6">
        <v>2</v>
      </c>
      <c r="G20" s="6">
        <v>3</v>
      </c>
      <c r="H20" s="6">
        <v>4</v>
      </c>
      <c r="I20" s="6">
        <v>5</v>
      </c>
      <c r="J20" s="6">
        <v>6</v>
      </c>
      <c r="K20" s="6">
        <v>7</v>
      </c>
      <c r="L20" s="6">
        <v>8</v>
      </c>
      <c r="M20" s="6">
        <v>9</v>
      </c>
      <c r="N20" s="6"/>
    </row>
    <row r="21" spans="1:14" ht="19.5" thickBot="1">
      <c r="A21" t="s">
        <v>4</v>
      </c>
      <c r="B21">
        <v>1.1200000000000001</v>
      </c>
      <c r="C21" t="s">
        <v>12</v>
      </c>
      <c r="D21" s="7" t="s">
        <v>14</v>
      </c>
      <c r="E21" s="8">
        <v>0</v>
      </c>
      <c r="F21" s="8">
        <v>0</v>
      </c>
      <c r="G21" s="8">
        <v>0.57999999999999996</v>
      </c>
      <c r="H21" s="8">
        <v>0.9</v>
      </c>
      <c r="I21" s="8">
        <v>1.1200000000000001</v>
      </c>
      <c r="J21" s="8">
        <v>1.24</v>
      </c>
      <c r="K21" s="8">
        <v>1.32</v>
      </c>
      <c r="L21" s="8">
        <v>1.41</v>
      </c>
      <c r="M21" s="8">
        <v>1.45</v>
      </c>
      <c r="N21" s="8"/>
    </row>
    <row r="22" spans="1:14">
      <c r="A22" s="4" t="s">
        <v>5</v>
      </c>
      <c r="B22" s="4">
        <f>B20/B21</f>
        <v>9.5508250962221736E-2</v>
      </c>
    </row>
  </sheetData>
  <mergeCells count="3">
    <mergeCell ref="A1:D1"/>
    <mergeCell ref="H1:N1"/>
    <mergeCell ref="A11:B11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opLeftCell="D1" workbookViewId="0">
      <selection activeCell="P3" sqref="P3:P7"/>
    </sheetView>
  </sheetViews>
  <sheetFormatPr defaultRowHeight="15"/>
  <cols>
    <col min="1" max="1" width="14" customWidth="1"/>
    <col min="2" max="3" width="16.7109375" customWidth="1"/>
    <col min="4" max="4" width="15.5703125" customWidth="1"/>
    <col min="8" max="8" width="14" customWidth="1"/>
    <col min="9" max="9" width="16" customWidth="1"/>
    <col min="10" max="10" width="16.140625" customWidth="1"/>
    <col min="11" max="13" width="15.85546875" customWidth="1"/>
    <col min="14" max="14" width="13.7109375" customWidth="1"/>
  </cols>
  <sheetData>
    <row r="1" spans="1:16">
      <c r="A1" s="10" t="s">
        <v>43</v>
      </c>
      <c r="B1" s="10"/>
      <c r="C1" s="10"/>
      <c r="D1" s="10"/>
      <c r="H1" s="10" t="s">
        <v>8</v>
      </c>
      <c r="I1" s="10"/>
      <c r="J1" s="10"/>
      <c r="K1" s="10"/>
      <c r="L1" s="10"/>
      <c r="M1" s="10"/>
      <c r="N1" s="10"/>
    </row>
    <row r="2" spans="1:16" ht="60">
      <c r="A2" s="1" t="s">
        <v>44</v>
      </c>
      <c r="B2" s="1" t="s">
        <v>45</v>
      </c>
      <c r="C2" s="1" t="s">
        <v>46</v>
      </c>
      <c r="D2" s="1" t="s">
        <v>47</v>
      </c>
      <c r="E2" s="1" t="s">
        <v>48</v>
      </c>
      <c r="F2" s="1" t="s">
        <v>49</v>
      </c>
      <c r="H2" t="s">
        <v>6</v>
      </c>
      <c r="I2" s="1" t="s">
        <v>45</v>
      </c>
      <c r="J2" s="1" t="s">
        <v>46</v>
      </c>
      <c r="K2" s="1" t="s">
        <v>47</v>
      </c>
      <c r="L2" s="1" t="s">
        <v>48</v>
      </c>
      <c r="M2" s="1" t="s">
        <v>49</v>
      </c>
      <c r="N2" s="1" t="s">
        <v>26</v>
      </c>
      <c r="P2" s="9" t="s">
        <v>27</v>
      </c>
    </row>
    <row r="3" spans="1:16">
      <c r="A3" s="1" t="s">
        <v>45</v>
      </c>
      <c r="B3" s="2">
        <v>1</v>
      </c>
      <c r="C3" s="2">
        <v>4</v>
      </c>
      <c r="D3" s="2">
        <v>5</v>
      </c>
      <c r="E3" s="2">
        <v>6</v>
      </c>
      <c r="F3" s="2">
        <v>3</v>
      </c>
      <c r="H3" s="1" t="s">
        <v>45</v>
      </c>
      <c r="I3" s="2">
        <f>B3/B8</f>
        <v>0.51282051282051289</v>
      </c>
      <c r="J3" s="2">
        <f>C3/C8</f>
        <v>0.46601941747572823</v>
      </c>
      <c r="K3" s="2">
        <f>D3/D8</f>
        <v>0.375</v>
      </c>
      <c r="L3" s="2">
        <f t="shared" ref="L3:M3" si="0">E3/E8</f>
        <v>0.31578947368421051</v>
      </c>
      <c r="M3" s="2">
        <f t="shared" si="0"/>
        <v>0.62717770034843212</v>
      </c>
      <c r="N3" s="2">
        <f t="shared" ref="N3:N7" si="1">SUM(I3:M3)/5</f>
        <v>0.4593614208657768</v>
      </c>
      <c r="P3">
        <f>'Polazno poređenje kriterijuma'!L6*N3</f>
        <v>3.8179764606701701E-2</v>
      </c>
    </row>
    <row r="4" spans="1:16">
      <c r="A4" s="1" t="s">
        <v>46</v>
      </c>
      <c r="B4" s="2">
        <f>1/C3</f>
        <v>0.25</v>
      </c>
      <c r="C4" s="2">
        <v>1</v>
      </c>
      <c r="D4" s="2">
        <v>3</v>
      </c>
      <c r="E4" s="2">
        <v>4</v>
      </c>
      <c r="F4" s="2">
        <v>0.33333333333333331</v>
      </c>
      <c r="H4" s="1" t="s">
        <v>46</v>
      </c>
      <c r="I4" s="2">
        <f>B4/B8</f>
        <v>0.12820512820512822</v>
      </c>
      <c r="J4" s="2">
        <f>C4/C8</f>
        <v>0.11650485436893206</v>
      </c>
      <c r="K4" s="2">
        <f>D4/D8</f>
        <v>0.22499999999999998</v>
      </c>
      <c r="L4" s="2">
        <f t="shared" ref="L4:M4" si="2">E4/E8</f>
        <v>0.21052631578947367</v>
      </c>
      <c r="M4" s="2">
        <f t="shared" si="2"/>
        <v>6.968641114982578E-2</v>
      </c>
      <c r="N4" s="2">
        <f t="shared" si="1"/>
        <v>0.14998454190267194</v>
      </c>
      <c r="P4">
        <f>'Polazno poređenje kriterijuma'!L6*N4</f>
        <v>1.2465945646230533E-2</v>
      </c>
    </row>
    <row r="5" spans="1:16">
      <c r="A5" s="1" t="s">
        <v>47</v>
      </c>
      <c r="B5" s="2">
        <f>1/D3</f>
        <v>0.2</v>
      </c>
      <c r="C5" s="2">
        <f>1/D4</f>
        <v>0.33333333333333331</v>
      </c>
      <c r="D5" s="2">
        <v>1</v>
      </c>
      <c r="E5" s="2">
        <v>3</v>
      </c>
      <c r="F5" s="2">
        <v>0.25</v>
      </c>
      <c r="H5" s="1" t="s">
        <v>47</v>
      </c>
      <c r="I5" s="2">
        <f>B5/B8</f>
        <v>0.10256410256410257</v>
      </c>
      <c r="J5" s="2">
        <f>C5/C8</f>
        <v>3.8834951456310683E-2</v>
      </c>
      <c r="K5" s="2">
        <f>D5/D8</f>
        <v>7.4999999999999997E-2</v>
      </c>
      <c r="L5" s="2">
        <f t="shared" ref="L5:M5" si="3">E5/E8</f>
        <v>0.15789473684210525</v>
      </c>
      <c r="M5" s="2">
        <f t="shared" si="3"/>
        <v>5.2264808362369339E-2</v>
      </c>
      <c r="N5" s="2">
        <f t="shared" si="1"/>
        <v>8.5311719844977568E-2</v>
      </c>
      <c r="P5">
        <f>'Polazno poređenje kriterijuma'!L6*N5</f>
        <v>7.0906724725275927E-3</v>
      </c>
    </row>
    <row r="6" spans="1:16">
      <c r="A6" s="1" t="s">
        <v>48</v>
      </c>
      <c r="B6" s="2">
        <f>1/E3</f>
        <v>0.16666666666666666</v>
      </c>
      <c r="C6" s="2">
        <f>1/E4</f>
        <v>0.25</v>
      </c>
      <c r="D6" s="2">
        <f>1/E5</f>
        <v>0.33333333333333331</v>
      </c>
      <c r="E6" s="2">
        <v>1</v>
      </c>
      <c r="F6" s="2">
        <v>0.2</v>
      </c>
      <c r="H6" s="1" t="s">
        <v>48</v>
      </c>
      <c r="I6" s="2">
        <f>B6/B8</f>
        <v>8.5470085470085472E-2</v>
      </c>
      <c r="J6" s="2">
        <f>C6/C8</f>
        <v>2.9126213592233014E-2</v>
      </c>
      <c r="K6" s="2">
        <f t="shared" ref="K6:M6" si="4">D6/D8</f>
        <v>2.4999999999999998E-2</v>
      </c>
      <c r="L6" s="2">
        <f t="shared" si="4"/>
        <v>5.2631578947368418E-2</v>
      </c>
      <c r="M6" s="2">
        <f t="shared" si="4"/>
        <v>4.1811846689895474E-2</v>
      </c>
      <c r="N6" s="2">
        <f t="shared" si="1"/>
        <v>4.6807944939916482E-2</v>
      </c>
      <c r="P6">
        <f>'Polazno poređenje kriterijuma'!L6*N6</f>
        <v>3.8904362411654333E-3</v>
      </c>
    </row>
    <row r="7" spans="1:16">
      <c r="A7" s="1" t="s">
        <v>49</v>
      </c>
      <c r="B7" s="2">
        <f>1/F3</f>
        <v>0.33333333333333331</v>
      </c>
      <c r="C7" s="2">
        <f>1/F4</f>
        <v>3</v>
      </c>
      <c r="D7" s="2">
        <f>1/F5</f>
        <v>4</v>
      </c>
      <c r="E7" s="2">
        <f>1/F6</f>
        <v>5</v>
      </c>
      <c r="F7" s="2">
        <v>1</v>
      </c>
      <c r="H7" s="1" t="s">
        <v>49</v>
      </c>
      <c r="I7" s="2">
        <f>B7/B8</f>
        <v>0.17094017094017094</v>
      </c>
      <c r="J7" s="2">
        <f>C7/C8</f>
        <v>0.34951456310679618</v>
      </c>
      <c r="K7" s="2">
        <f t="shared" ref="K7:M7" si="5">D7/D8</f>
        <v>0.3</v>
      </c>
      <c r="L7" s="2">
        <f t="shared" si="5"/>
        <v>0.26315789473684209</v>
      </c>
      <c r="M7" s="2">
        <f t="shared" si="5"/>
        <v>0.20905923344947736</v>
      </c>
      <c r="N7" s="2">
        <f t="shared" si="1"/>
        <v>0.25853437244665733</v>
      </c>
      <c r="P7">
        <f>'Polazno poređenje kriterijuma'!L6*N7</f>
        <v>2.148805065987228E-2</v>
      </c>
    </row>
    <row r="8" spans="1:16">
      <c r="A8" s="1" t="s">
        <v>0</v>
      </c>
      <c r="B8" s="2">
        <f>SUM(B3:B7)</f>
        <v>1.95</v>
      </c>
      <c r="C8" s="2">
        <f t="shared" ref="C8:F8" si="6">SUM(C3:C7)</f>
        <v>8.5833333333333321</v>
      </c>
      <c r="D8" s="2">
        <f t="shared" si="6"/>
        <v>13.333333333333334</v>
      </c>
      <c r="E8" s="2">
        <f t="shared" si="6"/>
        <v>19</v>
      </c>
      <c r="F8" s="2">
        <f t="shared" si="6"/>
        <v>4.7833333333333332</v>
      </c>
      <c r="H8" s="1"/>
      <c r="I8" s="2"/>
      <c r="J8" s="2"/>
      <c r="K8" s="2"/>
      <c r="L8" s="2"/>
      <c r="M8" s="2"/>
    </row>
    <row r="11" spans="1:16">
      <c r="A11" s="11" t="s">
        <v>10</v>
      </c>
      <c r="B11" s="11"/>
    </row>
    <row r="12" spans="1:16">
      <c r="A12" t="s">
        <v>6</v>
      </c>
      <c r="B12" t="s">
        <v>9</v>
      </c>
    </row>
    <row r="13" spans="1:16">
      <c r="A13" t="s">
        <v>3</v>
      </c>
      <c r="B13">
        <v>5</v>
      </c>
    </row>
    <row r="14" spans="1:16">
      <c r="A14">
        <f>(B3*N3 + C3*N4 + D3 * N5+E3*N6+F3*N7)</f>
        <v>2.5423089746808234</v>
      </c>
      <c r="B14">
        <f>(B3*N3 + C3*N4 + D3 * N5+E3*N6+F3*N7)/N3</f>
        <v>5.5344416383274684</v>
      </c>
    </row>
    <row r="15" spans="1:16">
      <c r="A15">
        <f>(B4*N3 + C4*N4 + D4 * N5+E4*N6+F4*N7)</f>
        <v>0.79416996056260059</v>
      </c>
      <c r="B15">
        <f>(B4*N3 + C4*N4 + D4 * N5+E4*N6+F4*N7)/N4</f>
        <v>5.2950120758308135</v>
      </c>
    </row>
    <row r="16" spans="1:16">
      <c r="A16">
        <f>(B5*N3 + C5*N4 + D5 * N5+E5*N6+F5*N7)</f>
        <v>0.43223627925043734</v>
      </c>
      <c r="B16">
        <f>(B5*N3 + C5*N4 + D5 * N5+E5*N6+F5*N7)/N5</f>
        <v>5.0665521693369513</v>
      </c>
    </row>
    <row r="17" spans="1:14">
      <c r="A17">
        <f>(B6*N3 + C6*N4 + D6 * N5+E6*N6+F6*N7)</f>
        <v>0.2410084316642046</v>
      </c>
      <c r="B17">
        <f>(B6*N3 + C6*N4 + D6 * N5+E6*N6+F6*N7)/N6</f>
        <v>5.1488787207720259</v>
      </c>
    </row>
    <row r="18" spans="1:14">
      <c r="A18">
        <f>(B7*N3 + C7*N4 + D7 * N5+E7*N6+F7*N7)</f>
        <v>1.4368950758560914</v>
      </c>
      <c r="B18">
        <f>(B7*N3 + C7*N4 + D7 * N5+E7*N6+F7*N7)/N7</f>
        <v>5.5578492803797763</v>
      </c>
    </row>
    <row r="19" spans="1:14" ht="15.75" thickBot="1">
      <c r="A19" s="3" t="s">
        <v>11</v>
      </c>
      <c r="B19" s="4">
        <f>SUM(B14:B18)/B13</f>
        <v>5.3205467769294073</v>
      </c>
    </row>
    <row r="20" spans="1:14" ht="57" thickBot="1">
      <c r="A20" t="s">
        <v>2</v>
      </c>
      <c r="B20">
        <f>(B19-B13)/(B13-1)</f>
        <v>8.0136694232351813E-2</v>
      </c>
      <c r="D20" s="5" t="s">
        <v>13</v>
      </c>
      <c r="E20" s="6">
        <v>1</v>
      </c>
      <c r="F20" s="6">
        <v>2</v>
      </c>
      <c r="G20" s="6">
        <v>3</v>
      </c>
      <c r="H20" s="6">
        <v>4</v>
      </c>
      <c r="I20" s="6">
        <v>5</v>
      </c>
      <c r="J20" s="6">
        <v>6</v>
      </c>
      <c r="K20" s="6">
        <v>7</v>
      </c>
      <c r="L20" s="6">
        <v>8</v>
      </c>
      <c r="M20" s="6">
        <v>9</v>
      </c>
      <c r="N20" s="6"/>
    </row>
    <row r="21" spans="1:14" ht="19.5" thickBot="1">
      <c r="A21" t="s">
        <v>4</v>
      </c>
      <c r="B21">
        <v>1.1200000000000001</v>
      </c>
      <c r="C21" t="s">
        <v>12</v>
      </c>
      <c r="D21" s="7" t="s">
        <v>14</v>
      </c>
      <c r="E21" s="8">
        <v>0</v>
      </c>
      <c r="F21" s="8">
        <v>0</v>
      </c>
      <c r="G21" s="8">
        <v>0.57999999999999996</v>
      </c>
      <c r="H21" s="8">
        <v>0.9</v>
      </c>
      <c r="I21" s="8">
        <v>1.1200000000000001</v>
      </c>
      <c r="J21" s="8">
        <v>1.24</v>
      </c>
      <c r="K21" s="8">
        <v>1.32</v>
      </c>
      <c r="L21" s="8">
        <v>1.41</v>
      </c>
      <c r="M21" s="8">
        <v>1.45</v>
      </c>
      <c r="N21" s="8"/>
    </row>
    <row r="22" spans="1:14">
      <c r="A22" s="4" t="s">
        <v>5</v>
      </c>
      <c r="B22" s="4">
        <f>B20/B21</f>
        <v>7.1550619850314107E-2</v>
      </c>
    </row>
  </sheetData>
  <mergeCells count="3">
    <mergeCell ref="A1:D1"/>
    <mergeCell ref="H1:N1"/>
    <mergeCell ref="A11:B11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B22" sqref="B22"/>
    </sheetView>
  </sheetViews>
  <sheetFormatPr defaultRowHeight="15"/>
  <sheetData>
    <row r="1" spans="1:2">
      <c r="A1">
        <v>3.4342881898098372E-2</v>
      </c>
      <c r="B1">
        <f>A1*100</f>
        <v>3.4342881898098372</v>
      </c>
    </row>
    <row r="2" spans="1:2">
      <c r="A2">
        <v>0.1309074851748627</v>
      </c>
      <c r="B2">
        <f t="shared" ref="B2:B20" si="0">A2*100</f>
        <v>13.09074851748627</v>
      </c>
    </row>
    <row r="3" spans="1:2">
      <c r="A3">
        <v>3.0468177796071902E-2</v>
      </c>
      <c r="B3">
        <f t="shared" si="0"/>
        <v>3.0468177796071902</v>
      </c>
    </row>
    <row r="4" spans="1:2">
      <c r="A4">
        <v>7.9256946105436904E-2</v>
      </c>
      <c r="B4">
        <f t="shared" si="0"/>
        <v>7.9256946105436903</v>
      </c>
    </row>
    <row r="5" spans="1:2">
      <c r="A5">
        <v>1.0803226432154553E-2</v>
      </c>
      <c r="B5">
        <f t="shared" si="0"/>
        <v>1.0803226432154553</v>
      </c>
    </row>
    <row r="6" spans="1:2">
      <c r="A6">
        <v>4.4750661635500483E-3</v>
      </c>
      <c r="B6">
        <f t="shared" si="0"/>
        <v>0.44750661635500483</v>
      </c>
    </row>
    <row r="7" spans="1:2">
      <c r="A7">
        <v>1.8560963405464845E-2</v>
      </c>
      <c r="B7">
        <f t="shared" si="0"/>
        <v>1.8560963405464845</v>
      </c>
    </row>
    <row r="8" spans="1:2">
      <c r="A8">
        <v>6.6452118747752009E-3</v>
      </c>
      <c r="B8">
        <f t="shared" si="0"/>
        <v>0.66452118747752009</v>
      </c>
    </row>
    <row r="9" spans="1:2">
      <c r="A9">
        <v>4.5368734878178725E-2</v>
      </c>
      <c r="B9">
        <f t="shared" si="0"/>
        <v>4.5368734878178723</v>
      </c>
    </row>
    <row r="10" spans="1:2">
      <c r="A10">
        <v>2.7226274558933221E-2</v>
      </c>
      <c r="B10">
        <f t="shared" si="0"/>
        <v>2.7226274558933219</v>
      </c>
    </row>
    <row r="11" spans="1:2">
      <c r="A11">
        <v>0.14228217707567831</v>
      </c>
      <c r="B11">
        <f t="shared" si="0"/>
        <v>14.228217707567831</v>
      </c>
    </row>
    <row r="12" spans="1:2">
      <c r="A12">
        <v>3.999940619515123E-2</v>
      </c>
      <c r="B12">
        <f t="shared" si="0"/>
        <v>3.9999406195151228</v>
      </c>
    </row>
    <row r="13" spans="1:2">
      <c r="A13">
        <v>0.11587375061161419</v>
      </c>
      <c r="B13">
        <f t="shared" si="0"/>
        <v>11.587375061161419</v>
      </c>
    </row>
    <row r="14" spans="1:2">
      <c r="A14">
        <v>2.6304844057364468E-2</v>
      </c>
      <c r="B14">
        <f t="shared" si="0"/>
        <v>2.6304844057364467</v>
      </c>
    </row>
    <row r="15" spans="1:2">
      <c r="A15">
        <v>0.20436998414616797</v>
      </c>
      <c r="B15">
        <f t="shared" si="0"/>
        <v>20.436998414616799</v>
      </c>
    </row>
    <row r="16" spans="1:2">
      <c r="A16">
        <v>3.8179764606701701E-2</v>
      </c>
      <c r="B16">
        <f t="shared" si="0"/>
        <v>3.8179764606701703</v>
      </c>
    </row>
    <row r="17" spans="1:2">
      <c r="A17">
        <v>1.2465945646230533E-2</v>
      </c>
      <c r="B17">
        <f t="shared" si="0"/>
        <v>1.2465945646230534</v>
      </c>
    </row>
    <row r="18" spans="1:2">
      <c r="A18">
        <v>7.0906724725275927E-3</v>
      </c>
      <c r="B18">
        <f t="shared" si="0"/>
        <v>0.70906724725275927</v>
      </c>
    </row>
    <row r="19" spans="1:2">
      <c r="A19">
        <v>3.8904362411654333E-3</v>
      </c>
      <c r="B19">
        <f t="shared" si="0"/>
        <v>0.38904362411654331</v>
      </c>
    </row>
    <row r="20" spans="1:2">
      <c r="A20">
        <v>2.148805065987228E-2</v>
      </c>
      <c r="B20">
        <f t="shared" si="0"/>
        <v>2.148805065987228</v>
      </c>
    </row>
    <row r="21" spans="1:2">
      <c r="A21">
        <f>SUM(A1:A20)</f>
        <v>0.99999999999999989</v>
      </c>
      <c r="B21">
        <f>SUM(B1:B20)</f>
        <v>100.00000000000003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Polazno poređenje kriterijuma</vt:lpstr>
      <vt:lpstr>Rangiranje podkriterijuma S</vt:lpstr>
      <vt:lpstr>Rangiranje podkriterijuma W</vt:lpstr>
      <vt:lpstr>Rangiranje podkriterijuma O</vt:lpstr>
      <vt:lpstr>Rangiranje podkriterijuma T</vt:lpstr>
      <vt:lpstr>weight podkriterijuma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2022-07-07T08:59:47Z</dcterms:created>
  <dcterms:modified xsi:type="dcterms:W3CDTF">2023-05-12T11:01:19Z</dcterms:modified>
</cp:coreProperties>
</file>