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B3" i="1"/>
  <c r="C3" i="1"/>
  <c r="D3" i="1"/>
  <c r="E3" i="1"/>
  <c r="F3" i="1"/>
  <c r="G3" i="1"/>
  <c r="H3" i="1"/>
  <c r="B4" i="1"/>
  <c r="C4" i="1"/>
  <c r="D4" i="1"/>
  <c r="E4" i="1"/>
  <c r="F4" i="1"/>
  <c r="G4" i="1"/>
  <c r="H4" i="1"/>
  <c r="B5" i="1"/>
  <c r="C5" i="1"/>
  <c r="D5" i="1"/>
  <c r="E5" i="1"/>
  <c r="F5" i="1"/>
  <c r="G5" i="1"/>
  <c r="H5" i="1"/>
  <c r="B6" i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B12" i="1"/>
  <c r="C12" i="1"/>
  <c r="D12" i="1"/>
  <c r="E12" i="1"/>
  <c r="F12" i="1"/>
  <c r="G12" i="1"/>
  <c r="H12" i="1"/>
  <c r="B13" i="1"/>
  <c r="C13" i="1"/>
  <c r="D13" i="1"/>
  <c r="E13" i="1"/>
  <c r="F13" i="1"/>
  <c r="G13" i="1"/>
  <c r="H13" i="1"/>
  <c r="B14" i="1"/>
  <c r="C14" i="1"/>
  <c r="D14" i="1"/>
  <c r="E14" i="1"/>
  <c r="F14" i="1"/>
  <c r="G14" i="1"/>
  <c r="H14" i="1"/>
  <c r="B15" i="1"/>
  <c r="C15" i="1"/>
  <c r="D15" i="1"/>
  <c r="E15" i="1"/>
  <c r="F15" i="1"/>
  <c r="G15" i="1"/>
  <c r="H15" i="1"/>
  <c r="B16" i="1"/>
  <c r="C16" i="1"/>
  <c r="D16" i="1"/>
  <c r="E16" i="1"/>
  <c r="F16" i="1"/>
  <c r="G16" i="1"/>
  <c r="H16" i="1"/>
  <c r="B17" i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B20" i="1"/>
  <c r="C20" i="1"/>
  <c r="D20" i="1"/>
  <c r="E20" i="1"/>
  <c r="F20" i="1"/>
  <c r="G20" i="1"/>
  <c r="H20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3" i="1"/>
  <c r="C23" i="1"/>
  <c r="D23" i="1"/>
  <c r="E23" i="1"/>
  <c r="F23" i="1"/>
  <c r="G23" i="1"/>
  <c r="H23" i="1"/>
  <c r="B24" i="1"/>
  <c r="C24" i="1"/>
  <c r="D24" i="1"/>
  <c r="E24" i="1"/>
  <c r="F24" i="1"/>
  <c r="G24" i="1"/>
  <c r="H24" i="1"/>
  <c r="B25" i="1"/>
  <c r="C25" i="1"/>
  <c r="D25" i="1"/>
  <c r="E25" i="1"/>
  <c r="F25" i="1"/>
  <c r="G25" i="1"/>
  <c r="H25" i="1"/>
  <c r="B26" i="1"/>
  <c r="C26" i="1"/>
  <c r="D26" i="1"/>
  <c r="E26" i="1"/>
  <c r="F26" i="1"/>
  <c r="G26" i="1"/>
  <c r="H26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B35" i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4" i="1"/>
  <c r="C44" i="1"/>
  <c r="D44" i="1"/>
  <c r="E44" i="1"/>
  <c r="F44" i="1"/>
  <c r="G44" i="1"/>
  <c r="H44" i="1"/>
</calcChain>
</file>

<file path=xl/sharedStrings.xml><?xml version="1.0" encoding="utf-8"?>
<sst xmlns="http://schemas.openxmlformats.org/spreadsheetml/2006/main" count="50" uniqueCount="50">
  <si>
    <t>LPI</t>
  </si>
  <si>
    <t>Carina</t>
  </si>
  <si>
    <t>Infrastruktura</t>
  </si>
  <si>
    <t>Blagovremenost isporuke</t>
  </si>
  <si>
    <t>Nemačka</t>
  </si>
  <si>
    <t>Švedska</t>
  </si>
  <si>
    <t>Austrija</t>
  </si>
  <si>
    <t>Holandija</t>
  </si>
  <si>
    <t>Danska</t>
  </si>
  <si>
    <t>UK</t>
  </si>
  <si>
    <t xml:space="preserve">Finska </t>
  </si>
  <si>
    <t>Švajcarska</t>
  </si>
  <si>
    <t>Francuska</t>
  </si>
  <si>
    <t>Španija</t>
  </si>
  <si>
    <t>Italija</t>
  </si>
  <si>
    <t>Norveška</t>
  </si>
  <si>
    <t>Češka Republika</t>
  </si>
  <si>
    <t>Portugal</t>
  </si>
  <si>
    <t>Luksemburg</t>
  </si>
  <si>
    <t>Poljska</t>
  </si>
  <si>
    <t>Irska</t>
  </si>
  <si>
    <t>Mađarska</t>
  </si>
  <si>
    <t xml:space="preserve">Estonija </t>
  </si>
  <si>
    <t>Grčka</t>
  </si>
  <si>
    <t>Turska</t>
  </si>
  <si>
    <t>Rumunija</t>
  </si>
  <si>
    <t>Hrvatska</t>
  </si>
  <si>
    <t>Bugarska</t>
  </si>
  <si>
    <t>Slovačka</t>
  </si>
  <si>
    <t>Litvanija</t>
  </si>
  <si>
    <t>Srbija</t>
  </si>
  <si>
    <t xml:space="preserve">Malta </t>
  </si>
  <si>
    <t>Letonija</t>
  </si>
  <si>
    <t>Kazakstan</t>
  </si>
  <si>
    <t xml:space="preserve"> Bosna i Hercegovina</t>
  </si>
  <si>
    <t>Crna Gora</t>
  </si>
  <si>
    <t>Severna Makedonija</t>
  </si>
  <si>
    <t>Albanija</t>
  </si>
  <si>
    <t>Jermenija</t>
  </si>
  <si>
    <t>Belorusija</t>
  </si>
  <si>
    <t>Island</t>
  </si>
  <si>
    <t>Kipar</t>
  </si>
  <si>
    <t>Slovenija</t>
  </si>
  <si>
    <t>Ukrajina</t>
  </si>
  <si>
    <t>Praćenje i kretanje pošiljke</t>
  </si>
  <si>
    <t>Belgija</t>
  </si>
  <si>
    <t xml:space="preserve">Moldavija </t>
  </si>
  <si>
    <t xml:space="preserve">Gruzija </t>
  </si>
  <si>
    <t>Kvalitet logističkih usluga</t>
  </si>
  <si>
    <t>Međunarodni prevoz pošiljaka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</si>
</sst>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R_S_D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B52" sqref="B52"/>
    </sheetView>
  </sheetViews>
  <sheetFormatPr defaultRowHeight="14.4" x14ac:dyDescent="0.3"/>
  <cols>
    <col min="1" max="1" width="26.5546875" customWidth="1"/>
    <col min="2" max="2" width="20.77734375" customWidth="1"/>
    <col min="3" max="3" width="20" customWidth="1"/>
    <col min="4" max="4" width="23.77734375" customWidth="1"/>
    <col min="5" max="5" width="31.44140625" customWidth="1"/>
    <col min="6" max="6" width="30.44140625" customWidth="1"/>
    <col min="7" max="7" width="30.88671875" customWidth="1"/>
    <col min="8" max="8" width="32.21875" customWidth="1"/>
    <col min="9" max="9" width="17.5546875" customWidth="1"/>
    <col min="10" max="10" width="17.77734375" customWidth="1"/>
    <col min="11" max="11" width="17.88671875" customWidth="1"/>
  </cols>
  <sheetData>
    <row r="1" spans="1:8" ht="15.6" x14ac:dyDescent="0.3">
      <c r="A1" s="1"/>
      <c r="B1" s="3" t="s">
        <v>0</v>
      </c>
      <c r="C1" s="3" t="s">
        <v>1</v>
      </c>
      <c r="D1" s="3" t="s">
        <v>2</v>
      </c>
      <c r="E1" s="3" t="s">
        <v>49</v>
      </c>
      <c r="F1" s="3" t="s">
        <v>48</v>
      </c>
      <c r="G1" s="3" t="s">
        <v>44</v>
      </c>
      <c r="H1" s="3" t="s">
        <v>3</v>
      </c>
    </row>
    <row r="2" spans="1:8" ht="15.6" x14ac:dyDescent="0.3">
      <c r="A2" s="3" t="s">
        <v>34</v>
      </c>
      <c r="B2" s="2">
        <f>(2.66+2.99+2.75+2.6+2.81)/5</f>
        <v>2.762</v>
      </c>
      <c r="C2" s="2">
        <f>(2.33+2.65+2.41+2.69+2.63)/5</f>
        <v>2.5420000000000003</v>
      </c>
      <c r="D2" s="2">
        <f>(2.22+2.86+2.55+2.61+2.42)/5</f>
        <v>2.532</v>
      </c>
      <c r="E2" s="2">
        <f>(3.1+2.86+2.55+2.61+3)/5</f>
        <v>2.8239999999999998</v>
      </c>
      <c r="F2" s="2">
        <f>(2.3+2.93+2.73+2.52+2.8)/5</f>
        <v>2.6560000000000001</v>
      </c>
      <c r="G2" s="2">
        <f>(2.68+2.81+2.55+2.56+2.89)/5</f>
        <v>2.698</v>
      </c>
      <c r="H2" s="2">
        <f>(3.18+3.61+3.24+2.94+3.21)/5</f>
        <v>3.2359999999999998</v>
      </c>
    </row>
    <row r="3" spans="1:8" ht="15.6" x14ac:dyDescent="0.3">
      <c r="A3" s="3" t="s">
        <v>37</v>
      </c>
      <c r="B3" s="2">
        <f>(2.46+2.77+2.77+2.41+2.66)/5</f>
        <v>2.6139999999999999</v>
      </c>
      <c r="C3" s="2">
        <f>(2.07+2.43+2.33+2.23+2.35)/5</f>
        <v>2.282</v>
      </c>
      <c r="D3" s="2">
        <f>(2.14+2.43+2.43+1.98+2.29)/5</f>
        <v>2.254</v>
      </c>
      <c r="E3" s="2">
        <f>(2.64+2.84+2.84+2.48+2.82)/5</f>
        <v>2.7240000000000002</v>
      </c>
      <c r="F3" s="2">
        <f>(2.39+2.65+2.65+2.48+2.56)/5</f>
        <v>2.5460000000000003</v>
      </c>
      <c r="G3" s="2">
        <f>(2.39+2.65+2.43+2.48+2.67)/5</f>
        <v>2.524</v>
      </c>
      <c r="H3" s="2">
        <f>(3.01+3.58+3.58+3.05+3.2)/5</f>
        <v>3.2839999999999998</v>
      </c>
    </row>
    <row r="4" spans="1:8" ht="15.6" x14ac:dyDescent="0.3">
      <c r="A4" s="3" t="s">
        <v>6</v>
      </c>
      <c r="B4" s="2">
        <f>(4.08+4.03+3.96+4.2+4.05)/5</f>
        <v>4.0640000000000001</v>
      </c>
      <c r="C4" s="2">
        <f>(3.88+3.68+3.96+3.92+4.05)/5</f>
        <v>3.8979999999999997</v>
      </c>
      <c r="D4" s="2">
        <f>(4.03+4.13+4.09+4.27+4.24)/5</f>
        <v>4.1519999999999992</v>
      </c>
      <c r="E4" s="2">
        <f>(3.83+3.39+3.76+4+3.92)/5</f>
        <v>3.78</v>
      </c>
      <c r="F4" s="2">
        <f>(4.22+3.9+3.98+4.25+3.98)/5</f>
        <v>4.0660000000000007</v>
      </c>
      <c r="G4" s="2">
        <f>(4.22+3.82+3.97+4.38+3.88)/5</f>
        <v>4.0540000000000003</v>
      </c>
      <c r="H4" s="2">
        <f>(4.32 +4.26+4.26+4.45+4.28)/5</f>
        <v>4.3140000000000001</v>
      </c>
    </row>
    <row r="5" spans="1:8" ht="15.6" x14ac:dyDescent="0.3">
      <c r="A5" s="3" t="s">
        <v>45</v>
      </c>
      <c r="B5" s="2">
        <f>(3.94+3.98+4.04+4.11+4.04)/5</f>
        <v>4.0220000000000002</v>
      </c>
      <c r="C5" s="2">
        <f>(3.83+3.85+3.8+3.83+3.66)/5</f>
        <v>3.7939999999999996</v>
      </c>
      <c r="D5" s="2">
        <f>(4.01+4.12+4.1+4.05+3.98)/5</f>
        <v>4.0519999999999996</v>
      </c>
      <c r="E5" s="2">
        <f>(3.31+3.73+3.8+4.05+3.99)/5</f>
        <v>3.7760000000000007</v>
      </c>
      <c r="F5" s="2">
        <f>(4.13+3.98+4.11+4.07+4.13)/5</f>
        <v>4.0839999999999996</v>
      </c>
      <c r="G5" s="2">
        <f>(4.22+4.05+4.11+4.22+4.05)/5</f>
        <v>4.13</v>
      </c>
      <c r="H5" s="2">
        <f>(4.29+4.2+4.39+4.43+4.41)/5</f>
        <v>4.3439999999999994</v>
      </c>
    </row>
    <row r="6" spans="1:8" ht="15.6" x14ac:dyDescent="0.3">
      <c r="A6" s="3" t="s">
        <v>39</v>
      </c>
      <c r="B6" s="2">
        <f>(2.71+2.61+2.64+2.4+2.57)/5</f>
        <v>2.5860000000000003</v>
      </c>
      <c r="C6" s="2">
        <f>(2.9+2.24+2.5+2.06+2.35)/5</f>
        <v>2.41</v>
      </c>
      <c r="D6" s="2">
        <f>(2.11+2.78+2.55+2.1+2.44)/5</f>
        <v>2.3959999999999999</v>
      </c>
      <c r="E6" s="2">
        <f>(2.67+2.58+2.74+2.62+2.31)/5</f>
        <v>2.5840000000000001</v>
      </c>
      <c r="F6" s="2">
        <f>(2.78+2.65+2.46+2.32+2.64)/5</f>
        <v>2.57</v>
      </c>
      <c r="G6" s="2">
        <f>(2.57+2.58+2.51+2.16+2.54)/5</f>
        <v>2.472</v>
      </c>
      <c r="H6" s="2">
        <f>(2.67+2.87+3.05+3.04+3.18)/5</f>
        <v>2.9619999999999997</v>
      </c>
    </row>
    <row r="7" spans="1:8" ht="15.6" x14ac:dyDescent="0.3">
      <c r="A7" s="3" t="s">
        <v>27</v>
      </c>
      <c r="B7" s="2">
        <f>(2.83+3.21+3.16+2.81+3.03)/5</f>
        <v>3.008</v>
      </c>
      <c r="C7" s="2">
        <f>(2.5+3.21+2.75+2.4+2.94)/5</f>
        <v>2.7600000000000002</v>
      </c>
      <c r="D7" s="2">
        <f>(2.3+3.2+2.94+2.35+2.94)/5</f>
        <v>2.7459999999999996</v>
      </c>
      <c r="E7" s="2">
        <f>(3.07+3.25+3.31+2.93+3.23)/5</f>
        <v>3.1580000000000004</v>
      </c>
      <c r="F7" s="2">
        <f>(2.85+3.1+2.85+3.06+2.88)/5</f>
        <v>2.9480000000000004</v>
      </c>
      <c r="G7" s="2">
        <f>(2.96+3.16+2.88+2.72+3.02)/5</f>
        <v>2.948</v>
      </c>
      <c r="H7" s="2">
        <f>(3.18+3.56+4.04+3.31+3.31)/5</f>
        <v>3.4800000000000004</v>
      </c>
    </row>
    <row r="8" spans="1:8" ht="15.6" x14ac:dyDescent="0.3">
      <c r="A8" s="3" t="s">
        <v>35</v>
      </c>
      <c r="B8" s="2">
        <f>(2.43+2.45+2.88+2.38+2.75)/5</f>
        <v>2.5780000000000003</v>
      </c>
      <c r="C8" s="2">
        <f>(2.17+2.31+2.83+2.22+2.56)/5</f>
        <v>2.4180000000000001</v>
      </c>
      <c r="D8" s="2">
        <f>(2.45+2.3+2.84+2.07+2.57)/5</f>
        <v>2.4460000000000002</v>
      </c>
      <c r="E8" s="2">
        <f>(2.54+2.22+3.15+2.56+2.68)/5</f>
        <v>2.63</v>
      </c>
      <c r="F8" s="2">
        <f>(2.32+2.35+2.45+2.31+2.72)/5</f>
        <v>2.4300000000000002</v>
      </c>
      <c r="G8" s="2">
        <f>(2.44+2.62+2.76+2.37+2.58)/5</f>
        <v>2.5540000000000003</v>
      </c>
      <c r="H8" s="2">
        <f>(2.65+2.89+3.19+2.69+3.33)/5</f>
        <v>2.95</v>
      </c>
    </row>
    <row r="9" spans="1:8" ht="15.6" x14ac:dyDescent="0.3">
      <c r="A9" s="3" t="s">
        <v>16</v>
      </c>
      <c r="B9" s="2">
        <f>(3.51+3.14+3.49+3.67+3.68)/5</f>
        <v>3.4980000000000002</v>
      </c>
      <c r="C9" s="2">
        <f>(3.31+2.95+3.24+3.58+3.29)/5</f>
        <v>3.274</v>
      </c>
      <c r="D9" s="2">
        <f>(3.25+2.96+3.29+3.36+3.46)/5</f>
        <v>3.2640000000000002</v>
      </c>
      <c r="E9" s="2">
        <f>(3.42+3.01+3.59+3.65+3.75)/5</f>
        <v>3.4840000000000004</v>
      </c>
      <c r="F9" s="2">
        <f>(3.27+3.34+3.51+3.65+3.72)/5</f>
        <v>3.4979999999999998</v>
      </c>
      <c r="G9" s="2">
        <f>(3.6+3.17+3.56+3.84+3.7)/5</f>
        <v>3.5740000000000003</v>
      </c>
      <c r="H9" s="2">
        <f>(4.16+3.4+3.73+3.94+4.13)/5</f>
        <v>3.8719999999999999</v>
      </c>
    </row>
    <row r="10" spans="1:8" ht="15.6" x14ac:dyDescent="0.3">
      <c r="A10" s="3" t="s">
        <v>8</v>
      </c>
      <c r="B10" s="2">
        <f>(4.11+4.05+4.12+4.23+4.2)/5</f>
        <v>4.1420000000000003</v>
      </c>
      <c r="C10" s="2">
        <f>(4+3.98+4.11+4.12+4.09)/5</f>
        <v>4.0600000000000005</v>
      </c>
      <c r="D10" s="2">
        <f>(4.34+4.12+4.32+4.44+4.37)/5</f>
        <v>4.3180000000000005</v>
      </c>
      <c r="E10" s="2">
        <f>(3.66+3.85+3.74+3.86+3.86)/5</f>
        <v>3.7939999999999996</v>
      </c>
      <c r="F10" s="2">
        <f>(4.14+4.14+4.12+4.28+4.31)/5</f>
        <v>4.1979999999999995</v>
      </c>
      <c r="G10" s="2">
        <f>(4.18+4.14+4.17+4.27+4.24)/5</f>
        <v>4.2</v>
      </c>
      <c r="H10" s="2">
        <f>(4.48+4.1+4.36+4.45+4.39)/5</f>
        <v>4.3559999999999999</v>
      </c>
    </row>
    <row r="11" spans="1:8" ht="15.6" x14ac:dyDescent="0.3">
      <c r="A11" s="3" t="s">
        <v>22</v>
      </c>
      <c r="B11" s="2">
        <f>(3.16+2.85+3.35+3.36+3.31)/5</f>
        <v>3.2059999999999995</v>
      </c>
      <c r="C11" s="2">
        <f>(3.14+2.86+3.4+3.41+3.32)/5</f>
        <v>3.226</v>
      </c>
      <c r="D11" s="2">
        <f>(2.75+2.79+3.34+3.18+3.1)/5</f>
        <v>3.0319999999999996</v>
      </c>
      <c r="E11" s="2">
        <f>(3.17+2.82+3.34+3.07+3.26)/5</f>
        <v>3.1320000000000001</v>
      </c>
      <c r="F11" s="2">
        <f>(3.17+2.82+3.27+3.18+3.15)/5</f>
        <v>3.1179999999999999</v>
      </c>
      <c r="G11" s="2">
        <f>(2.95+3+3.2+3.25+3.21)/5</f>
        <v>3.1219999999999999</v>
      </c>
      <c r="H11" s="2">
        <f>(3.68+3.23+3.55+4.08+3.8)/5</f>
        <v>3.6680000000000001</v>
      </c>
    </row>
    <row r="12" spans="1:8" ht="15.6" x14ac:dyDescent="0.3">
      <c r="A12" s="3" t="s">
        <v>10</v>
      </c>
      <c r="B12" s="2">
        <f>(3.89+4.05+3.62+3.92+3.97)/5</f>
        <v>3.8899999999999997</v>
      </c>
      <c r="C12" s="2">
        <f>(3.86+3.98+3.89+4.01+3.97)/5</f>
        <v>3.9420000000000002</v>
      </c>
      <c r="D12" s="2">
        <f>(4.08+4.12+3.52+4.01+4)/5</f>
        <v>3.9459999999999993</v>
      </c>
      <c r="E12" s="2">
        <f>(3.41+3.85+3.52+3.51+3.56)/5</f>
        <v>3.5699999999999994</v>
      </c>
      <c r="F12" s="2">
        <f>(3.92+4.14+3.72+3.88+3.89)/5</f>
        <v>3.91</v>
      </c>
      <c r="G12" s="2">
        <f>(4.09+4.14+3.31+4.04+4.32)/5</f>
        <v>3.9800000000000004</v>
      </c>
      <c r="H12" s="2">
        <f>(4.08+4.1+3.8+4.14+4.28)/5</f>
        <v>4.08</v>
      </c>
    </row>
    <row r="13" spans="1:8" ht="15.6" x14ac:dyDescent="0.3">
      <c r="A13" s="3" t="s">
        <v>12</v>
      </c>
      <c r="B13" s="2">
        <f>(3.84+3.85+3.85+3.9+3.84)/5</f>
        <v>3.8560000000000003</v>
      </c>
      <c r="C13" s="2">
        <f>(3.63+3.64+3.65+3.71+3.59)/5</f>
        <v>3.6439999999999997</v>
      </c>
      <c r="D13" s="2">
        <f>(4+3.96+3.98+4.01+4)/5</f>
        <v>3.9899999999999998</v>
      </c>
      <c r="E13" s="2">
        <f>(3.3+3.73+3.68+3.64+3.55)/5</f>
        <v>3.5799999999999996</v>
      </c>
      <c r="F13" s="2">
        <f>(3.87+3.82+3.75+3.82+3.84)/5</f>
        <v>3.8200000000000003</v>
      </c>
      <c r="G13" s="2">
        <f>(4.01+3.97+3.89+4.02+4)/5</f>
        <v>3.9780000000000002</v>
      </c>
      <c r="H13" s="2">
        <f>(4.37+4.02+4.17+4.25+4.15)/5</f>
        <v>4.1920000000000002</v>
      </c>
    </row>
    <row r="14" spans="1:8" ht="15.6" x14ac:dyDescent="0.3">
      <c r="A14" s="3" t="s">
        <v>23</v>
      </c>
      <c r="B14" s="2">
        <f>(2.96+2.83+3.2+3.24+3.2)/5</f>
        <v>3.0859999999999999</v>
      </c>
      <c r="C14" s="2">
        <f>(2.48+3.38+3.36+2.85+2.84)/5</f>
        <v>2.9819999999999998</v>
      </c>
      <c r="D14" s="2">
        <f>(2.94+2.88+3.17+3.32+3.17)/5</f>
        <v>3.0960000000000001</v>
      </c>
      <c r="E14" s="2">
        <f>(2.65+2.89+2.97+2.97+3.3)/5</f>
        <v>2.9560000000000004</v>
      </c>
      <c r="F14" s="2">
        <f>(2.69+2.76+3.23+2.91+3.18)/5</f>
        <v>2.9539999999999997</v>
      </c>
      <c r="G14" s="2">
        <f>(2.98+3.31+3.03+3.59+3.18)/5</f>
        <v>3.218</v>
      </c>
      <c r="H14" s="2">
        <f>(3.49+3.32+3.5+3.85+3.66)/5</f>
        <v>3.5640000000000001</v>
      </c>
    </row>
    <row r="15" spans="1:8" ht="15.6" x14ac:dyDescent="0.3">
      <c r="A15" s="6" t="s">
        <v>47</v>
      </c>
      <c r="B15" s="2">
        <f>(2.61+2.77+2.57+2.35+2.44)/5</f>
        <v>2.5479999999999996</v>
      </c>
      <c r="C15" s="2">
        <f>(2.37+2.9+2.21+2.26+2.42)/5</f>
        <v>2.4319999999999995</v>
      </c>
      <c r="D15" s="2">
        <f>(2.17+2.85+2.42+2.17+2.38)/5</f>
        <v>2.3979999999999997</v>
      </c>
      <c r="E15" s="2">
        <f>(2.73+2.68+2.32+2.35+2.38)/5</f>
        <v>2.492</v>
      </c>
      <c r="F15" s="2">
        <f>(2.57+2.78+2.44+2.08+2.26)/5</f>
        <v>2.4259999999999997</v>
      </c>
      <c r="G15" s="2">
        <f>(2.67+2.59+2.59+2.44+2.66)/5</f>
        <v>2.59</v>
      </c>
      <c r="H15" s="2">
        <f>(3.08+2.86+3.09+2.8+2.95)/5</f>
        <v>2.9559999999999995</v>
      </c>
    </row>
    <row r="16" spans="1:8" ht="15.6" x14ac:dyDescent="0.3">
      <c r="A16" s="3" t="s">
        <v>7</v>
      </c>
      <c r="B16" s="2">
        <f>(4.07+4.02+4.05+4.19+4.02)/5</f>
        <v>4.07</v>
      </c>
      <c r="C16" s="2">
        <f>(3.98+3.85+3.96+4.12+3.92)/5</f>
        <v>3.9659999999999997</v>
      </c>
      <c r="D16" s="2">
        <f>(4.25+4.15+4.23+4.29+4.21)/5</f>
        <v>4.2260000000000009</v>
      </c>
      <c r="E16" s="2">
        <f>(3.61+3.86+3.64+3.94+3.68)/5</f>
        <v>3.746</v>
      </c>
      <c r="F16" s="2">
        <f>(4.16+4.05+4.13+4.22+4.09)/5</f>
        <v>4.13</v>
      </c>
      <c r="G16" s="2">
        <f>(4.12+4.12+4.07+4.17+4.02)/5</f>
        <v>4.0999999999999996</v>
      </c>
      <c r="H16" s="2">
        <f>(4.41+4.15+4.34+4.41+4.25)/5</f>
        <v>4.3120000000000003</v>
      </c>
    </row>
    <row r="17" spans="1:11" ht="15.6" x14ac:dyDescent="0.3">
      <c r="A17" s="3" t="s">
        <v>26</v>
      </c>
      <c r="B17" s="2">
        <f>(2.77+3.16+3.05+3.16+3.1)/5</f>
        <v>3.048</v>
      </c>
      <c r="C17" s="2">
        <f>(2.62+3.06+3.95+3.07+3.01)/5</f>
        <v>3.1419999999999999</v>
      </c>
      <c r="D17" s="2">
        <f>(2.36+3.35+2.92+2.99+3.01)/5</f>
        <v>2.9259999999999997</v>
      </c>
      <c r="E17" s="2">
        <f>(2.97+2.95+2.98+3.12+2.93)/5</f>
        <v>2.9899999999999998</v>
      </c>
      <c r="F17" s="2">
        <f>(2.53+2.92+3+3.21+3.01)/5</f>
        <v>2.9340000000000002</v>
      </c>
      <c r="G17" s="2">
        <f>(2.82+3.2+3.11+3.16+3.01)/5</f>
        <v>3.0599999999999996</v>
      </c>
      <c r="H17" s="2">
        <f>(3.22+3.54+3.37+3.39+3.59)/5</f>
        <v>3.4219999999999997</v>
      </c>
    </row>
    <row r="18" spans="1:11" ht="15.6" x14ac:dyDescent="0.3">
      <c r="A18" s="3" t="s">
        <v>20</v>
      </c>
      <c r="B18" s="2">
        <f>(3.89+3.52+3.87+3.79+3.51)/5</f>
        <v>3.7159999999999997</v>
      </c>
      <c r="C18" s="2">
        <f>(3.6+3.4+3.8+3.47+3.36)/5</f>
        <v>3.5260000000000007</v>
      </c>
      <c r="D18" s="2">
        <f>(3.76+3.35+3.84+3.77+3.29)/5</f>
        <v>3.6019999999999994</v>
      </c>
      <c r="E18" s="2">
        <f>(3.7+3.4+3.44+3.83+3.42)/5</f>
        <v>3.5579999999999998</v>
      </c>
      <c r="F18" s="2">
        <f>(3.82+3.54+3.94+3.79+3.62)/5</f>
        <v>3.742</v>
      </c>
      <c r="G18" s="2">
        <f>(4.02+3.65+4.13+3.98+3.35)/5</f>
        <v>3.8260000000000005</v>
      </c>
      <c r="H18" s="2">
        <f>(4.47+3.77+4.13+3.94+3.76)/5</f>
        <v>4.0140000000000002</v>
      </c>
    </row>
    <row r="19" spans="1:11" ht="15.6" x14ac:dyDescent="0.3">
      <c r="A19" s="4" t="s">
        <v>40</v>
      </c>
      <c r="B19" s="2">
        <f>(3.2+3.39+3.39+3.35+3.23)/5</f>
        <v>3.3119999999999998</v>
      </c>
      <c r="C19" s="2">
        <f>(3.22+3.53+3.54+3.13+2.77)/5</f>
        <v>3.2379999999999995</v>
      </c>
      <c r="D19" s="2">
        <f>(3.33+3.39+3.34+3.02+3.19)/5</f>
        <v>3.254</v>
      </c>
      <c r="E19" s="2">
        <f>(3.11+3.01+3.15+3.32+2.79)/5</f>
        <v>3.0759999999999996</v>
      </c>
      <c r="F19" s="2">
        <f>(3.14+3.47+3.46+3.26+3.61)/5</f>
        <v>3.3880000000000003</v>
      </c>
      <c r="G19" s="2">
        <f>(3.14+3.39+3.38+3.42+3.35)/5</f>
        <v>3.3359999999999999</v>
      </c>
      <c r="H19" s="2">
        <f>(3.27+3.62+3.51+3.88+3.7)/5</f>
        <v>3.5960000000000001</v>
      </c>
      <c r="I19" s="5"/>
      <c r="J19" s="5"/>
      <c r="K19" s="5"/>
    </row>
    <row r="20" spans="1:11" ht="15.6" x14ac:dyDescent="0.3">
      <c r="A20" s="3" t="s">
        <v>14</v>
      </c>
      <c r="B20" s="2">
        <f>(3.64+3.67+3.69+3.76+3.74)/5</f>
        <v>3.7</v>
      </c>
      <c r="C20" s="2">
        <f>(3.38+3.34+3.36+3.45+3.47)/5</f>
        <v>3.4</v>
      </c>
      <c r="D20" s="2">
        <f>(3.72+3.74+3.78+3.79+3.85)/5</f>
        <v>3.7760000000000007</v>
      </c>
      <c r="E20" s="2">
        <f>(3.21+3.53+3.54+3.65+3.51)/5</f>
        <v>3.4880000000000004</v>
      </c>
      <c r="F20" s="2">
        <f>(3.74+3.65+3.62+3.77+3.66)/5</f>
        <v>3.6880000000000002</v>
      </c>
      <c r="G20" s="2">
        <f>(3.83+3.73+3.84+3.86+3.85)/5</f>
        <v>3.8220000000000001</v>
      </c>
      <c r="H20" s="2">
        <f>(4.08+4.05+4.05+4.03+4.13)/5</f>
        <v>4.0679999999999996</v>
      </c>
      <c r="I20" s="5"/>
      <c r="J20" s="5"/>
      <c r="K20" s="5"/>
    </row>
    <row r="21" spans="1:11" ht="15.6" x14ac:dyDescent="0.3">
      <c r="A21" s="3" t="s">
        <v>38</v>
      </c>
      <c r="B21" s="2">
        <f>(2.52+2.56+2.67+2.65+2.32)/5</f>
        <v>2.544</v>
      </c>
      <c r="C21" s="2">
        <f>(2.1+2.27+2.62+2.63+2.73)/5</f>
        <v>2.4700000000000002</v>
      </c>
      <c r="D21" s="2">
        <f>(2.32+2.38+2.38+2.38+2.47)/5</f>
        <v>2.3860000000000001</v>
      </c>
      <c r="E21" s="2">
        <f>(2.43+2.65+2.75+2.75+2.76)/5</f>
        <v>2.6680000000000001</v>
      </c>
      <c r="F21" s="2">
        <f>(2.59+2.4+2.75+2.75+2.56)/5</f>
        <v>2.6100000000000003</v>
      </c>
      <c r="G21" s="2">
        <f>(2.26+2.57+2.5+2.67+2.56)/5</f>
        <v>2.512</v>
      </c>
      <c r="H21" s="2">
        <f>(3.4+3.07+3+3+3)/5</f>
        <v>3.0939999999999999</v>
      </c>
    </row>
    <row r="22" spans="1:11" ht="15.6" x14ac:dyDescent="0.3">
      <c r="A22" s="3" t="s">
        <v>33</v>
      </c>
      <c r="B22" s="2">
        <f>(2.83+2.69+2.7+2.75+2.81)/5</f>
        <v>2.7559999999999998</v>
      </c>
      <c r="C22" s="2">
        <f>(2.38+2.58+2.33+2.52+2.66)/5</f>
        <v>2.4940000000000002</v>
      </c>
      <c r="D22" s="2">
        <f>(2.66+2.6+2.38+2.76+2.55)/5</f>
        <v>2.59</v>
      </c>
      <c r="E22" s="2">
        <f>(3.29+2.67+2.68+2.75+2.73)/5</f>
        <v>2.8240000000000003</v>
      </c>
      <c r="F22" s="2">
        <f>(2.6+2.75+2.72+2.57+2.58)/5</f>
        <v>2.6440000000000001</v>
      </c>
      <c r="G22" s="2">
        <f>(2.7+2.83+2.83+2.86+2.78)/5</f>
        <v>2.8</v>
      </c>
      <c r="H22" s="2">
        <f>(3.25+2.73+3.24+3.06+3.53)/5</f>
        <v>3.1619999999999999</v>
      </c>
    </row>
    <row r="23" spans="1:11" ht="15.6" x14ac:dyDescent="0.3">
      <c r="A23" s="4" t="s">
        <v>41</v>
      </c>
      <c r="B23" s="2">
        <f>(3.13+3.24+3+3+3.15)/5</f>
        <v>3.1040000000000001</v>
      </c>
      <c r="C23" s="2">
        <f>(2.92+3.02+2.88+3.11+3.05)/5</f>
        <v>2.996</v>
      </c>
      <c r="D23" s="2">
        <f>(2.94+3.17+2.87+3+2.89)/5</f>
        <v>2.9740000000000002</v>
      </c>
      <c r="E23" s="2">
        <f>(3.13+3.21+3.01+2.8+3.15)/5</f>
        <v>3.0599999999999996</v>
      </c>
      <c r="F23" s="2">
        <f>(2.82+3.17+2.92+2.72+3)/5</f>
        <v>2.9260000000000002</v>
      </c>
      <c r="G23" s="2">
        <f>(3.51+3.36+3+2.54+3.15)/5</f>
        <v>3.1120000000000001</v>
      </c>
      <c r="H23" s="2">
        <f>(3.44+3.54+3.31+3.79+3.62)/5</f>
        <v>3.5400000000000005</v>
      </c>
    </row>
    <row r="24" spans="1:11" ht="15.6" x14ac:dyDescent="0.3">
      <c r="A24" s="3" t="s">
        <v>32</v>
      </c>
      <c r="B24" s="2">
        <f>(3.25+2.78+3.4+3.33+2.81)/5</f>
        <v>3.1139999999999999</v>
      </c>
      <c r="C24" s="2">
        <f>(2.94+2.71+3.22+3.1+2.8)/5</f>
        <v>2.9539999999999997</v>
      </c>
      <c r="D24" s="2">
        <f>(2.88+3.52+3.02+3.24+2.98)/5</f>
        <v>3.1280000000000001</v>
      </c>
      <c r="E24" s="2">
        <f>(3.38+2.72+3.38+3.28+2.74)/5</f>
        <v>3.1</v>
      </c>
      <c r="F24" s="2">
        <f>(2.96+2.64+3.21+3.29+2.69)/5</f>
        <v>2.9579999999999993</v>
      </c>
      <c r="G24" s="2">
        <f>(3.55+3.97+3.5+3.47+3.79)/5</f>
        <v>3.6560000000000001</v>
      </c>
      <c r="H24" s="2">
        <f>(3.71+3.08+4.06+3.62+2.88)/5</f>
        <v>3.4699999999999998</v>
      </c>
    </row>
    <row r="25" spans="1:11" ht="15.6" x14ac:dyDescent="0.3">
      <c r="A25" s="3" t="s">
        <v>29</v>
      </c>
      <c r="B25" s="2">
        <f>(3.13+2.95+3.18+3.63+3.02)/5</f>
        <v>3.1819999999999999</v>
      </c>
      <c r="C25" s="2">
        <f>(2.79+2.73+3.04+3.57+2.85)/5</f>
        <v>2.9959999999999996</v>
      </c>
      <c r="D25" s="2">
        <f>(2.72+2.58+3.18+3.57+2.73)/5</f>
        <v>2.9560000000000004</v>
      </c>
      <c r="E25" s="2">
        <f>(3.19+2.97+3.1+3.49+2.79)/5</f>
        <v>3.1079999999999997</v>
      </c>
      <c r="F25" s="2">
        <f>(2.85+2.91+2.99+3.49+2.96)/5</f>
        <v>3.04</v>
      </c>
      <c r="G25" s="2">
        <f>(3.27+2.73+3.17+3.12+3.68)/5</f>
        <v>3.194</v>
      </c>
      <c r="H25" s="2">
        <f>(3.92+3.7+3.6+4.14+3.65)/5</f>
        <v>3.8019999999999996</v>
      </c>
    </row>
    <row r="26" spans="1:11" ht="15.6" x14ac:dyDescent="0.3">
      <c r="A26" s="3" t="s">
        <v>18</v>
      </c>
      <c r="B26" s="2">
        <f>(3.98+3.82+3.95+4.22+3.63)/5</f>
        <v>3.9199999999999995</v>
      </c>
      <c r="C26" s="2">
        <f>(4.04+3.54+3.82+3.9+3.53)/5</f>
        <v>3.7660000000000005</v>
      </c>
      <c r="D26" s="2">
        <f>(4.06+3.79+3.91+4.24+3.63)/5</f>
        <v>3.9259999999999997</v>
      </c>
      <c r="E26" s="2">
        <f>(3.67+3.7+3.82+4.24+3.37)/5</f>
        <v>3.7600000000000002</v>
      </c>
      <c r="F26" s="2">
        <f>(3.67+3.82+3.78+4.01+3.76)/5</f>
        <v>3.8079999999999998</v>
      </c>
      <c r="G26" s="2">
        <f>(3.92+3.91+3.68+4.12+3.61)/5</f>
        <v>3.8479999999999999</v>
      </c>
      <c r="H26" s="2">
        <f>(4.58+4.19+4.71+4.8+3.9)/5</f>
        <v>4.4359999999999999</v>
      </c>
      <c r="I26" s="5"/>
    </row>
    <row r="27" spans="1:11" ht="15.6" x14ac:dyDescent="0.3">
      <c r="A27" s="3" t="s">
        <v>21</v>
      </c>
      <c r="B27" s="2">
        <f>(2.99+3.17+3.46+3.43+3.42)/5</f>
        <v>3.2939999999999996</v>
      </c>
      <c r="C27" s="2">
        <f>(2.83+2.82+2.97+3.02+3.35)/5</f>
        <v>2.9980000000000002</v>
      </c>
      <c r="D27" s="2">
        <f>(3.08+3.14+3.18+3.27+3.48)/5</f>
        <v>3.2299999999999995</v>
      </c>
      <c r="E27" s="2">
        <f>(2.78+2.99+3.4+3.44+3.22)/5</f>
        <v>3.1659999999999999</v>
      </c>
      <c r="F27" s="2">
        <f>(2.87+3.18+3.33+3.35+3.21)/5</f>
        <v>3.1880000000000002</v>
      </c>
      <c r="G27" s="2">
        <f>(2.87+3.52+3.82+3.4+3.67)/5</f>
        <v>3.4560000000000004</v>
      </c>
      <c r="H27" s="2">
        <f>(3.52+3.41+4.06+3.88+3.79)/5</f>
        <v>3.7319999999999993</v>
      </c>
      <c r="I27" s="5"/>
    </row>
    <row r="28" spans="1:11" ht="15.6" x14ac:dyDescent="0.3">
      <c r="A28" s="3" t="s">
        <v>31</v>
      </c>
      <c r="B28" s="2">
        <f>(2.82+3.16+3.11+3.07+2.81)/5</f>
        <v>2.9940000000000002</v>
      </c>
      <c r="C28" s="2">
        <f>(2.65+2.81+3+2.78+2.7)/5</f>
        <v>2.7880000000000003</v>
      </c>
      <c r="D28" s="2">
        <f>(2.89+3.1+3.08+2.94+2.9)/5</f>
        <v>2.9820000000000002</v>
      </c>
      <c r="E28" s="2">
        <f>(2.91+3.17+3.23+3.09+2.7)/5</f>
        <v>3.0200000000000005</v>
      </c>
      <c r="F28" s="2">
        <f>(2.89+3+3.01+2.85+2.8)/5</f>
        <v>2.91</v>
      </c>
      <c r="G28" s="2">
        <f>(2.56+3.05+3.15+3.12+3.01)/5</f>
        <v>2.9779999999999998</v>
      </c>
      <c r="H28" s="2">
        <f>(3.02+3.79+3.15+3.61+3.01)/5</f>
        <v>3.3159999999999998</v>
      </c>
      <c r="I28" s="5"/>
    </row>
    <row r="29" spans="1:11" ht="15.6" x14ac:dyDescent="0.3">
      <c r="A29" s="3" t="s">
        <v>46</v>
      </c>
      <c r="B29" s="2">
        <f>(2.57+2.57+2.65+2.61+2.46)/5</f>
        <v>2.5720000000000001</v>
      </c>
      <c r="C29" s="2">
        <f>(2.11+2.17+2.46+2.39+2.25)/5</f>
        <v>2.2759999999999998</v>
      </c>
      <c r="D29" s="2">
        <f>(2.05+2.44+2.55+2.35+2.02)/5</f>
        <v>2.282</v>
      </c>
      <c r="E29" s="2">
        <f>(2.83+2.08+3.14+2.6+2.69)/5</f>
        <v>2.6680000000000001</v>
      </c>
      <c r="F29" s="2">
        <f>(2.17+2.15+2.44+2.48+2.3)/5</f>
        <v>2.3079999999999998</v>
      </c>
      <c r="G29" s="2">
        <f>(3+2.44+2.35+2.67+2.21)/5</f>
        <v>2.5339999999999998</v>
      </c>
      <c r="H29" s="2">
        <f>(3.17+2.74+2.89+3.16+3.17)/5</f>
        <v>3.0260000000000002</v>
      </c>
      <c r="I29" s="5"/>
    </row>
    <row r="30" spans="1:11" ht="15.6" x14ac:dyDescent="0.3">
      <c r="A30" s="3" t="s">
        <v>4</v>
      </c>
      <c r="B30" s="2">
        <f>(3.85+4.02+3.78+3.82+3.99)/5</f>
        <v>3.8920000000000003</v>
      </c>
      <c r="C30" s="2">
        <f>(3.58+3.93+3.79+3.82+3.92)/5</f>
        <v>3.8079999999999998</v>
      </c>
      <c r="D30" s="2">
        <f>(3.99+4.07+3.82+3.75+3.96)/5</f>
        <v>3.9180000000000001</v>
      </c>
      <c r="E30" s="2">
        <f>(3.46+3.7+3.65+3.66+3.53)/5</f>
        <v>3.6</v>
      </c>
      <c r="F30" s="2">
        <f>(3.83+4.14+3.74+4.01+4.01)/5</f>
        <v>3.9460000000000002</v>
      </c>
      <c r="G30" s="2">
        <f>(3.94+4.1+3.36+3.74+4.18)/5</f>
        <v>3.8639999999999999</v>
      </c>
      <c r="H30" s="2">
        <f>(4.38+4.21+4.39+3.92+4.41)/5</f>
        <v>4.2619999999999996</v>
      </c>
    </row>
    <row r="31" spans="1:11" ht="15.6" x14ac:dyDescent="0.3">
      <c r="A31" s="3" t="s">
        <v>15</v>
      </c>
      <c r="B31" s="2">
        <f>(3.93+3.68+3.96+3.73+3.7)/5</f>
        <v>3.8</v>
      </c>
      <c r="C31" s="2">
        <f>(3.86+3.46+4.21+3.57+3.52)/5</f>
        <v>3.7240000000000002</v>
      </c>
      <c r="D31" s="2">
        <f>(4.22+3.86+4.19+3.95+3.69)/5</f>
        <v>3.9820000000000002</v>
      </c>
      <c r="E31" s="2">
        <f>(3.35+3.49+3.42+3.62+3.43)/5</f>
        <v>3.4619999999999997</v>
      </c>
      <c r="F31" s="2">
        <f>(3.85+3.57+4.19+3.7+3.94)/5</f>
        <v>3.85</v>
      </c>
      <c r="G31" s="2">
        <f>(4.1+3.67+3.5+3.82+3.94)/5</f>
        <v>3.806</v>
      </c>
      <c r="H31" s="2">
        <f>(4.35+4.09+4.36+3.77+3.94)/5</f>
        <v>4.1020000000000003</v>
      </c>
    </row>
    <row r="32" spans="1:11" ht="15.6" x14ac:dyDescent="0.3">
      <c r="A32" s="3" t="s">
        <v>19</v>
      </c>
      <c r="B32" s="2">
        <f>(3.44+3.43+3.49+3.43+3.54)/5</f>
        <v>3.4659999999999997</v>
      </c>
      <c r="C32" s="2">
        <f>(3.12+3.3+3.26+3.27+3.25)/5</f>
        <v>3.2399999999999998</v>
      </c>
      <c r="D32" s="2">
        <f>(3.98+3.1+3.08+3.17+3.21)/5</f>
        <v>3.3079999999999998</v>
      </c>
      <c r="E32" s="2">
        <f>(3.22+3.47+3.46+3.44+3.68)/5</f>
        <v>3.4539999999999997</v>
      </c>
      <c r="F32" s="2">
        <f>(3.26+3.3+3.47+3.39+3.58)/5</f>
        <v>3.4</v>
      </c>
      <c r="G32" s="2">
        <f>(3.45+3.32+3.54+3.46+3.51)/5</f>
        <v>3.4560000000000004</v>
      </c>
      <c r="H32" s="2">
        <f>(4.52+4.04+4.13+3.8+3.95)/5</f>
        <v>4.0879999999999992</v>
      </c>
    </row>
    <row r="33" spans="1:8" ht="15.6" x14ac:dyDescent="0.3">
      <c r="A33" s="3" t="s">
        <v>17</v>
      </c>
      <c r="B33" s="2">
        <f>(3.34+3.35+3.56+3.41+3.64)/5</f>
        <v>3.46</v>
      </c>
      <c r="C33" s="2">
        <f>(3.31+3.19+3.26+3.37+3.17)/5</f>
        <v>3.2599999999999993</v>
      </c>
      <c r="D33" s="2">
        <f>(3.17+3.42+3.37+3.09+3.25)/5</f>
        <v>3.2600000000000002</v>
      </c>
      <c r="E33" s="2">
        <f>(3.02+3.43+3.43+3.24+3.83)/5</f>
        <v>3.3900000000000006</v>
      </c>
      <c r="F33" s="2">
        <f>(3.31+3.48+3.71+3.15+3.71)/5</f>
        <v>3.472</v>
      </c>
      <c r="G33" s="2">
        <f>(3.38+3.6+3.71+3.65+3.72)/5</f>
        <v>3.6120000000000005</v>
      </c>
      <c r="H33" s="2">
        <f>(3.84+3.88+3.87+3.95+4.13)/5</f>
        <v>3.9339999999999997</v>
      </c>
    </row>
    <row r="34" spans="1:8" ht="15.6" x14ac:dyDescent="0.3">
      <c r="A34" s="3" t="s">
        <v>25</v>
      </c>
      <c r="B34" s="2">
        <f>(2.84+3+3.26+2.99+3.12)/5</f>
        <v>3.0420000000000003</v>
      </c>
      <c r="C34" s="2">
        <f>(2.36+2.65+2.83+3+2.58)/5</f>
        <v>2.6840000000000002</v>
      </c>
      <c r="D34" s="2">
        <f>(2.25+2.51+2.77+2.88+2.91)/5</f>
        <v>2.6640000000000001</v>
      </c>
      <c r="E34" s="2">
        <f>(3.24+2.99+3.32+3.06+3.18)/5</f>
        <v>3.1580000000000004</v>
      </c>
      <c r="F34" s="2">
        <f>(3.68+2.83+3.2+2.82+3.07)/5</f>
        <v>3.12</v>
      </c>
      <c r="G34" s="2">
        <f>(2.9+3.1+3.39+2.95+3.26)/5</f>
        <v>3.12</v>
      </c>
      <c r="H34" s="2">
        <f>(3.45+3.82+4+3.22+3.68)/5</f>
        <v>3.6340000000000003</v>
      </c>
    </row>
    <row r="35" spans="1:8" ht="15.6" x14ac:dyDescent="0.3">
      <c r="A35" s="3" t="s">
        <v>36</v>
      </c>
      <c r="B35" s="2">
        <f>(2.77+2.56+2.5+2.51+2.7)/5</f>
        <v>2.6079999999999997</v>
      </c>
      <c r="C35" s="2">
        <f>(2.55+2.24+2.35+2.21+2.45)/5</f>
        <v>2.3600000000000003</v>
      </c>
      <c r="D35" s="2">
        <f>(2.55+2.6+2.5+2.58+2.47)/5</f>
        <v>2.54</v>
      </c>
      <c r="E35" s="2">
        <f>(2.83+2.66+2.38+2.45+2.84)/5</f>
        <v>2.6320000000000001</v>
      </c>
      <c r="F35" s="2">
        <f>(2.76+2.66+2.51+2.36+2.74)/5</f>
        <v>2.6059999999999999</v>
      </c>
      <c r="G35" s="2">
        <f>(2.82+2.41+2.46+2.32+2.64)/5</f>
        <v>2.5300000000000002</v>
      </c>
      <c r="H35" s="2">
        <f>(3.11+2.79+2.81+3.13+3.03)/5</f>
        <v>2.9739999999999998</v>
      </c>
    </row>
    <row r="36" spans="1:8" ht="15.6" x14ac:dyDescent="0.3">
      <c r="A36" s="3" t="s">
        <v>28</v>
      </c>
      <c r="B36" s="2">
        <f>(3.24+3.03+3.25+3.34+3.03)/5</f>
        <v>3.1779999999999999</v>
      </c>
      <c r="C36" s="2">
        <f>(2.79+2.88+2.89+3.28+2.79)/5</f>
        <v>2.9259999999999997</v>
      </c>
      <c r="D36" s="2">
        <f>(3+2.99+3.22+3.24+3)/5</f>
        <v>3.0900000000000003</v>
      </c>
      <c r="E36" s="2">
        <f>(2.84+3.05+3.3+3.41+3.1)/5</f>
        <v>3.1399999999999997</v>
      </c>
      <c r="F36" s="2">
        <f>(3.15+3.07+3.16+3.12+3.14)/5</f>
        <v>3.1280000000000001</v>
      </c>
      <c r="G36" s="2">
        <f>(3.54+3.84+3.02+3.12+2.99)/5</f>
        <v>3.3019999999999996</v>
      </c>
      <c r="H36" s="2">
        <f>(3.92+3.57+3.94+3.81+3.14)/5</f>
        <v>3.6759999999999997</v>
      </c>
    </row>
    <row r="37" spans="1:8" ht="15.6" x14ac:dyDescent="0.3">
      <c r="A37" s="3" t="s">
        <v>42</v>
      </c>
      <c r="B37" s="2">
        <f>(2.87+3.29+3.38+3.18+3.31)/5</f>
        <v>3.2059999999999995</v>
      </c>
      <c r="C37" s="2">
        <f>(2.59+3.05+3.11+2.88+3.42)/5</f>
        <v>3.01</v>
      </c>
      <c r="D37" s="2">
        <f>(2.65+3.24+3.35+3.19+3.26)/5</f>
        <v>3.1379999999999999</v>
      </c>
      <c r="E37" s="2">
        <f>(2.84+3.34+3.05+3.1+3.19)/5</f>
        <v>3.1040000000000001</v>
      </c>
      <c r="F37" s="2">
        <f>(2.9+3.47+3.51+3.2+3.27)/5</f>
        <v>3.2699999999999996</v>
      </c>
      <c r="G37" s="2">
        <f>(3.16+3.2+3.51+3.27+3.7)/5</f>
        <v>3.3679999999999999</v>
      </c>
      <c r="H37" s="2">
        <f>(3.1+3.6+3.82+3.47+3.7)/5</f>
        <v>3.5380000000000003</v>
      </c>
    </row>
    <row r="38" spans="1:8" ht="15.6" x14ac:dyDescent="0.3">
      <c r="A38" s="3" t="s">
        <v>30</v>
      </c>
      <c r="B38" s="2">
        <f>(2.69+2.8+2.96+2.76+2.84)/5</f>
        <v>2.8099999999999996</v>
      </c>
      <c r="C38" s="2">
        <f>(2.19+2.39+2.37+2.5+2.6)/5</f>
        <v>2.4099999999999997</v>
      </c>
      <c r="D38" s="2">
        <f>(2.3+2.62+2.73+2.49+2.6)/5</f>
        <v>2.548</v>
      </c>
      <c r="E38" s="2">
        <f>(3.41+2.76+3.12+2.63+2.97)/5</f>
        <v>2.9779999999999998</v>
      </c>
      <c r="F38" s="2">
        <f>(2.55+2.8+3.02+2.79+2.7)/5</f>
        <v>2.7719999999999998</v>
      </c>
      <c r="G38" s="2">
        <f>(2.67+3.07+2.94+2.92+2.79)/5</f>
        <v>2.8780000000000001</v>
      </c>
      <c r="H38" s="2">
        <f>(2.8+3.14+3.55+3.23+3.33)/5</f>
        <v>3.2099999999999995</v>
      </c>
    </row>
    <row r="39" spans="1:8" ht="15.6" x14ac:dyDescent="0.3">
      <c r="A39" s="3" t="s">
        <v>13</v>
      </c>
      <c r="B39" s="2">
        <f>(3.63+3.7+3.72+3.73+3.83)/5</f>
        <v>3.722</v>
      </c>
      <c r="C39" s="2">
        <f>(3.47+3.4+3.63+3.48+3.82)/5</f>
        <v>3.56</v>
      </c>
      <c r="D39" s="2">
        <f>(3.58+3.74+3.77+3.72+3.84)/5</f>
        <v>3.7299999999999995</v>
      </c>
      <c r="E39" s="2">
        <f>(3.11+3.68+3.51+3.63+3.83)/5</f>
        <v>3.5519999999999996</v>
      </c>
      <c r="F39" s="2">
        <f>(3.62+3.69+3.83+3.73+3.8)/5</f>
        <v>3.7340000000000004</v>
      </c>
      <c r="G39" s="2">
        <f>(3.96+3.67+3.54+3.82+3.83)/5</f>
        <v>3.7640000000000002</v>
      </c>
      <c r="H39" s="2">
        <f>(4.12+4.02+4.07+3.82+4.06)/5</f>
        <v>4.0179999999999998</v>
      </c>
    </row>
    <row r="40" spans="1:8" ht="15.6" x14ac:dyDescent="0.3">
      <c r="A40" s="3" t="s">
        <v>11</v>
      </c>
      <c r="B40" s="2">
        <f>(3.97+3.8+3.84+3.99+3.9)/5</f>
        <v>3.9</v>
      </c>
      <c r="C40" s="2">
        <f>(3.73+3.88+3.92+3.88+3.63)/5</f>
        <v>3.8079999999999998</v>
      </c>
      <c r="D40" s="2">
        <f>(3.73+3.98+4.04+4.19+4.02)/5</f>
        <v>3.992</v>
      </c>
      <c r="E40" s="2">
        <f>(3.32+3.46+3.58+3.69+3.51)/5</f>
        <v>3.5119999999999996</v>
      </c>
      <c r="F40" s="2">
        <f>(4.32+3.71+3.75+3.95+3.97)/5</f>
        <v>3.94</v>
      </c>
      <c r="G40" s="2">
        <f>(4.27+3.83+3.79+4.04+4.1)/5</f>
        <v>4.0060000000000002</v>
      </c>
      <c r="H40" s="2">
        <f>(4.2+4.01+4.06+4.24+4.24)/5</f>
        <v>4.1500000000000004</v>
      </c>
    </row>
    <row r="41" spans="1:8" ht="15.6" x14ac:dyDescent="0.3">
      <c r="A41" s="3" t="s">
        <v>5</v>
      </c>
      <c r="B41" s="2">
        <f>(3.76+3.89+3.65+4.1+4.03)/5</f>
        <v>3.8860000000000001</v>
      </c>
      <c r="C41" s="2">
        <f>(3.49+3.77+3.53+3.79+3.71)/5</f>
        <v>3.6579999999999999</v>
      </c>
      <c r="D41" s="2">
        <f>(3.68+4.05+3.64+4.08+4.18)/5</f>
        <v>3.9260000000000006</v>
      </c>
      <c r="E41" s="2">
        <f>(3.78+3.71+3.26+3.85+3.88)/5</f>
        <v>3.6960000000000002</v>
      </c>
      <c r="F41" s="2">
        <f>(3.7+4.1+3.56+4.18+4.08)/5</f>
        <v>3.9239999999999995</v>
      </c>
      <c r="G41" s="2">
        <f>(3.83+3.97+3.93+4.36+4.09)/5</f>
        <v>4.0359999999999996</v>
      </c>
      <c r="H41" s="2">
        <f>(4.08+3.79+4.04+4.37+4.25)/5</f>
        <v>4.1059999999999999</v>
      </c>
    </row>
    <row r="42" spans="1:8" ht="15.6" x14ac:dyDescent="0.3">
      <c r="A42" s="3" t="s">
        <v>24</v>
      </c>
      <c r="B42" s="2">
        <f>(3.22+3.51+3.5+3.42+3.15)/5</f>
        <v>3.3600000000000003</v>
      </c>
      <c r="C42" s="2">
        <f>(2.82+3.16+3.23+3.18+2.71)/5</f>
        <v>3.0200000000000005</v>
      </c>
      <c r="D42" s="2">
        <f>(3.08+3.62+3.53+3.49+3.21)/5</f>
        <v>3.3860000000000001</v>
      </c>
      <c r="E42" s="2">
        <f>(3.15+3.38+3.18+3.41+3.06)/5</f>
        <v>3.2359999999999998</v>
      </c>
      <c r="F42" s="2">
        <f>(3.23+3.52+3.64+3.31+3.05)/5</f>
        <v>3.35</v>
      </c>
      <c r="G42" s="2">
        <f>(3.09+3.54+3.77+3.39+3.15)/5</f>
        <v>3.3880000000000003</v>
      </c>
      <c r="H42" s="2">
        <f>(3.94+3.87+3.68+3.75+3.63)/5</f>
        <v>3.774</v>
      </c>
    </row>
    <row r="43" spans="1:8" ht="15.6" x14ac:dyDescent="0.3">
      <c r="A43" s="3" t="s">
        <v>9</v>
      </c>
      <c r="B43" s="2">
        <f>(3.95+3.9+4.01+4.07+3.99)/5</f>
        <v>3.9840000000000004</v>
      </c>
      <c r="C43" s="2">
        <f>(3.74+3.73+3.94+3.98+3.77)/5</f>
        <v>3.8319999999999999</v>
      </c>
      <c r="D43" s="2">
        <f>(3.95+3.95+4.16+4.21+4.03)/5</f>
        <v>4.0600000000000005</v>
      </c>
      <c r="E43" s="2">
        <f>(3.66+3.63+3.63+3.77+3.67)/5</f>
        <v>3.6719999999999997</v>
      </c>
      <c r="F43" s="2">
        <f>(3.92+3.93+4.03+4.05+4.05)/5</f>
        <v>3.996</v>
      </c>
      <c r="G43" s="2">
        <f>(4.13+4+4.08+4.13+4.11)/5</f>
        <v>4.09</v>
      </c>
      <c r="H43" s="2">
        <f>(4.19+4.19+4.33+4.33+4.33)/5</f>
        <v>4.2739999999999991</v>
      </c>
    </row>
    <row r="44" spans="1:8" ht="15.6" x14ac:dyDescent="0.3">
      <c r="A44" s="3" t="s">
        <v>43</v>
      </c>
      <c r="B44" s="2">
        <f>(2.57+2.85+2.98+2.74+2.83)/5</f>
        <v>2.794</v>
      </c>
      <c r="C44" s="2">
        <f>(2.02+2.49+2.69+2.3+2.49)/5</f>
        <v>2.3980000000000001</v>
      </c>
      <c r="D44" s="2">
        <f>(2.44+2.69+2.65+2.49+2.22)/5</f>
        <v>2.4980000000000002</v>
      </c>
      <c r="E44" s="2">
        <f>(2.79+2.72+2.95+2.59+2.83)/5</f>
        <v>2.7760000000000002</v>
      </c>
      <c r="F44" s="2">
        <f>(2.85+2.59+2.84+2.55+2.84)/5</f>
        <v>2.7339999999999995</v>
      </c>
      <c r="G44" s="2">
        <f>(2.49+3.15+3.2+2.96+3.11)/5</f>
        <v>2.9820000000000002</v>
      </c>
      <c r="H44" s="2">
        <f>(3.06+3.31+3.51+3.51+3.42)/5</f>
        <v>3.3619999999999997</v>
      </c>
    </row>
  </sheetData>
  <sortState ref="A2:H44">
    <sortCondition ref="A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2020-05-03T18:32:46Z</dcterms:modified>
</cp:coreProperties>
</file>